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01-II - Pavilon č.2 -..." sheetId="2" r:id="rId2"/>
  </sheets>
  <definedNames>
    <definedName name="_xlnm.Print_Area" localSheetId="0">'Rekapitulace stavby'!$C$4:$AP$70,'Rekapitulace stavby'!$C$76:$AP$96</definedName>
    <definedName name="_xlnm.Print_Area" localSheetId="1">'201901-II - Pavilon č.2 -...'!$C$4:$Q$70,'201901-II - Pavilon č.2 -...'!$C$76:$Q$107,'201901-II - Pavilon č.2 -...'!$C$113:$Q$164</definedName>
  </definedNames>
  <calcPr/>
</workbook>
</file>

<file path=xl/calcChain.xml><?xml version="1.0" encoding="utf-8"?>
<calcChain xmlns="http://schemas.openxmlformats.org/spreadsheetml/2006/main">
  <c i="2" r="N159"/>
  <c r="BK159"/>
  <c r="AA156"/>
  <c r="Y156"/>
  <c r="W156"/>
  <c r="N156"/>
  <c r="BK156"/>
  <c r="AA155"/>
  <c r="Y155"/>
  <c r="W155"/>
  <c r="N155"/>
  <c r="BK155"/>
  <c r="AA153"/>
  <c r="Y153"/>
  <c r="W153"/>
  <c r="N153"/>
  <c r="BK153"/>
  <c r="AA152"/>
  <c r="Y152"/>
  <c r="W152"/>
  <c r="N152"/>
  <c r="BK152"/>
  <c r="AA141"/>
  <c r="Y141"/>
  <c r="W141"/>
  <c r="N141"/>
  <c r="BK141"/>
  <c r="AA139"/>
  <c r="Y139"/>
  <c r="W139"/>
  <c r="N139"/>
  <c r="BK139"/>
  <c r="AA126"/>
  <c r="Y126"/>
  <c r="W126"/>
  <c r="N126"/>
  <c r="BK126"/>
  <c r="AA125"/>
  <c r="Y125"/>
  <c r="W125"/>
  <c r="N125"/>
  <c r="BK125"/>
  <c r="AA124"/>
  <c r="Y124"/>
  <c r="W124"/>
  <c r="N124"/>
  <c r="BK124"/>
  <c i="1" r="BD88"/>
  <c r="BC88"/>
  <c r="BB88"/>
  <c r="BA88"/>
  <c r="AZ88"/>
  <c r="AY88"/>
  <c r="AX88"/>
  <c r="AW88"/>
  <c r="AV88"/>
  <c r="AU88"/>
  <c r="AG88"/>
  <c r="AS88"/>
  <c i="2" r="H36"/>
  <c r="H35"/>
  <c r="H34"/>
  <c r="M33"/>
  <c r="H33"/>
  <c r="M32"/>
  <c r="H32"/>
  <c r="BI164"/>
  <c r="BH164"/>
  <c r="BG164"/>
  <c r="BF164"/>
  <c r="BE164"/>
  <c r="N164"/>
  <c r="BK164"/>
  <c r="BI163"/>
  <c r="BH163"/>
  <c r="BG163"/>
  <c r="BF163"/>
  <c r="BE163"/>
  <c r="N163"/>
  <c r="BK163"/>
  <c r="BI162"/>
  <c r="BH162"/>
  <c r="BG162"/>
  <c r="BF162"/>
  <c r="BE162"/>
  <c r="N162"/>
  <c r="BK162"/>
  <c r="BI161"/>
  <c r="BH161"/>
  <c r="BG161"/>
  <c r="BF161"/>
  <c r="BE161"/>
  <c r="N161"/>
  <c r="BK161"/>
  <c r="BI160"/>
  <c r="BH160"/>
  <c r="BG160"/>
  <c r="BF160"/>
  <c r="BE160"/>
  <c r="N160"/>
  <c r="BK160"/>
  <c r="N97"/>
  <c r="N88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N96"/>
  <c r="N95"/>
  <c r="BI154"/>
  <c r="BH154"/>
  <c r="BG154"/>
  <c r="BF154"/>
  <c r="BE154"/>
  <c r="AA154"/>
  <c r="Y154"/>
  <c r="W154"/>
  <c r="BK154"/>
  <c r="N154"/>
  <c r="N94"/>
  <c r="N93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BI149"/>
  <c r="BH149"/>
  <c r="BG149"/>
  <c r="BF149"/>
  <c r="BE149"/>
  <c r="AA149"/>
  <c r="Y149"/>
  <c r="W149"/>
  <c r="BK149"/>
  <c r="N149"/>
  <c r="BI148"/>
  <c r="BH148"/>
  <c r="BG148"/>
  <c r="BF148"/>
  <c r="BE148"/>
  <c r="AA148"/>
  <c r="Y148"/>
  <c r="W148"/>
  <c r="BK148"/>
  <c r="N148"/>
  <c r="BI147"/>
  <c r="BH147"/>
  <c r="BG147"/>
  <c r="BF147"/>
  <c r="BE147"/>
  <c r="AA147"/>
  <c r="Y147"/>
  <c r="W147"/>
  <c r="BK147"/>
  <c r="N147"/>
  <c r="BI146"/>
  <c r="BH146"/>
  <c r="BG146"/>
  <c r="BF146"/>
  <c r="BE146"/>
  <c r="AA146"/>
  <c r="Y146"/>
  <c r="W146"/>
  <c r="BK146"/>
  <c r="N146"/>
  <c r="BI145"/>
  <c r="BH145"/>
  <c r="BG145"/>
  <c r="BF145"/>
  <c r="BE145"/>
  <c r="AA145"/>
  <c r="Y145"/>
  <c r="W145"/>
  <c r="BK145"/>
  <c r="N145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N92"/>
  <c r="BI140"/>
  <c r="BH140"/>
  <c r="BG140"/>
  <c r="BF140"/>
  <c r="BE140"/>
  <c r="AA140"/>
  <c r="Y140"/>
  <c r="W140"/>
  <c r="BK140"/>
  <c r="N140"/>
  <c r="N91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N137"/>
  <c r="BI136"/>
  <c r="BH136"/>
  <c r="BG136"/>
  <c r="BF136"/>
  <c r="BE136"/>
  <c r="AA136"/>
  <c r="Y136"/>
  <c r="W136"/>
  <c r="BK136"/>
  <c r="N136"/>
  <c r="BI135"/>
  <c r="BH135"/>
  <c r="BG135"/>
  <c r="BF135"/>
  <c r="BE135"/>
  <c r="AA135"/>
  <c r="Y135"/>
  <c r="W135"/>
  <c r="BK135"/>
  <c r="N135"/>
  <c r="BI134"/>
  <c r="BH134"/>
  <c r="BG134"/>
  <c r="BF134"/>
  <c r="BE134"/>
  <c r="AA134"/>
  <c r="Y134"/>
  <c r="W134"/>
  <c r="BK134"/>
  <c r="N134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Y127"/>
  <c r="W127"/>
  <c r="BK127"/>
  <c r="N127"/>
  <c r="N90"/>
  <c r="N89"/>
  <c r="M121"/>
  <c r="F121"/>
  <c r="M120"/>
  <c r="F120"/>
  <c r="M118"/>
  <c r="F118"/>
  <c r="F116"/>
  <c r="F115"/>
  <c r="L107"/>
  <c r="N99"/>
  <c r="BI105"/>
  <c r="BH105"/>
  <c r="BG105"/>
  <c r="BF105"/>
  <c r="BE105"/>
  <c r="N105"/>
  <c r="BI104"/>
  <c r="BH104"/>
  <c r="BG104"/>
  <c r="BF104"/>
  <c r="BE104"/>
  <c r="N104"/>
  <c r="BI103"/>
  <c r="BH103"/>
  <c r="BG103"/>
  <c r="BF103"/>
  <c r="BE103"/>
  <c r="N103"/>
  <c r="BI102"/>
  <c r="BH102"/>
  <c r="BG102"/>
  <c r="BF102"/>
  <c r="BE102"/>
  <c r="N102"/>
  <c r="BI101"/>
  <c r="BH101"/>
  <c r="BG101"/>
  <c r="BF101"/>
  <c r="BE101"/>
  <c r="N101"/>
  <c r="BI100"/>
  <c r="BH100"/>
  <c r="BG100"/>
  <c r="BF100"/>
  <c r="BE100"/>
  <c r="N100"/>
  <c r="M28"/>
  <c r="M27"/>
  <c r="M84"/>
  <c r="F84"/>
  <c r="M83"/>
  <c r="F83"/>
  <c r="M81"/>
  <c r="F81"/>
  <c r="F79"/>
  <c r="F78"/>
  <c r="L38"/>
  <c r="M30"/>
  <c r="O21"/>
  <c r="E21"/>
  <c r="O20"/>
  <c r="O15"/>
  <c r="E15"/>
  <c r="O14"/>
  <c r="O12"/>
  <c r="E12"/>
  <c r="O11"/>
  <c r="O9"/>
  <c r="F6"/>
  <c i="1" r="W35"/>
  <c r="W34"/>
  <c r="W33"/>
  <c r="AK32"/>
  <c r="W32"/>
  <c r="AK31"/>
  <c r="W31"/>
  <c r="AK27"/>
  <c r="AK26"/>
  <c r="AN96"/>
  <c r="AG96"/>
  <c r="AN90"/>
  <c r="AG90"/>
  <c r="CK94"/>
  <c r="CJ94"/>
  <c r="CI94"/>
  <c r="CC94"/>
  <c r="CH94"/>
  <c r="CB94"/>
  <c r="CG94"/>
  <c r="CA94"/>
  <c r="CF94"/>
  <c r="BZ94"/>
  <c r="CE94"/>
  <c r="BY94"/>
  <c r="CD94"/>
  <c r="AV94"/>
  <c r="AN94"/>
  <c r="AG94"/>
  <c r="CK93"/>
  <c r="CJ93"/>
  <c r="CI93"/>
  <c r="CC93"/>
  <c r="CH93"/>
  <c r="CB93"/>
  <c r="CG93"/>
  <c r="CA93"/>
  <c r="CF93"/>
  <c r="BZ93"/>
  <c r="CE93"/>
  <c r="BY93"/>
  <c r="CD93"/>
  <c r="AV93"/>
  <c r="AN93"/>
  <c r="AG93"/>
  <c r="CK92"/>
  <c r="CJ92"/>
  <c r="CI92"/>
  <c r="CC92"/>
  <c r="CH92"/>
  <c r="CB92"/>
  <c r="CG92"/>
  <c r="CA92"/>
  <c r="CF92"/>
  <c r="BZ92"/>
  <c r="CE92"/>
  <c r="BY92"/>
  <c r="CD92"/>
  <c r="AV92"/>
  <c r="AN92"/>
  <c r="AG92"/>
  <c r="CK91"/>
  <c r="CJ91"/>
  <c r="CI91"/>
  <c r="CH91"/>
  <c r="CG91"/>
  <c r="CF91"/>
  <c r="BZ91"/>
  <c r="CE91"/>
  <c r="BY91"/>
  <c r="CD91"/>
  <c r="AV91"/>
  <c r="AN91"/>
  <c r="AG91"/>
  <c r="BD87"/>
  <c r="BC87"/>
  <c r="BB87"/>
  <c r="BA87"/>
  <c r="AZ87"/>
  <c r="AY87"/>
  <c r="AX87"/>
  <c r="AW87"/>
  <c r="AV87"/>
  <c r="AU87"/>
  <c r="AT87"/>
  <c r="AS87"/>
  <c r="AG87"/>
  <c r="AT88"/>
  <c r="AN88"/>
  <c r="AN87"/>
  <c r="AM83"/>
  <c r="L83"/>
  <c r="AM82"/>
  <c r="L82"/>
  <c r="AM80"/>
  <c r="L80"/>
  <c r="L78"/>
  <c r="L77"/>
  <c r="AK37"/>
  <c r="AK29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<sst xmlns="http://schemas.openxmlformats.org/spreadsheetml/2006/main">
  <si>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</si>
  <si>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</si>
  <si>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</si>
  <si>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</si>
  <si>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</si>
  <si>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</si>
  <si>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</si>
  <si>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</si>
  <si>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</si>
  <si>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</si>
  <si>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</si>
  <si>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</si>
  <si>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</si>
  <si>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</si>
  <si>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</si>
  <si>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</si>
  <si>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</si>
  <si>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201901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</si>
  <si>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</si>
  <si>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</si>
  <si>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Zateplení depozitáře Krajského muzea v Pardubicích</t>
  </si>
  <si>
    <t>JKSO:</t>
  </si>
  <si>
    <t/>
  </si>
  <si>
    <t>CC-CZ:</t>
  </si>
  <si>
    <t>Místo:</t>
  </si>
  <si>
    <t>Ohrazenice</t>
  </si>
  <si>
    <t>Datum:</t>
  </si>
  <si>
    <t>09.01.2019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</si>
  <si>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</si>
  <si>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</si>
  <si>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</si>
  <si>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</si>
  <si>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</si>
  <si>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</si>
  <si>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</si>
  <si>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02630958</t>
  </si>
  <si>
    <t>PipeTech Project s.r.o.</t>
  </si>
  <si>
    <t>CZ02630958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</si>
  <si>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</si>
  <si>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</si>
  <si>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</si>
  <si>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</si>
  <si>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</si>
  <si>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</si>
  <si>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</si>
  <si>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</si>
  <si>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</si>
  <si>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</si>
  <si>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</si>
  <si>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</si>
  <si>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</si>
  <si>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</si>
  <si>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</si>
  <si>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</si>
  <si>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</si>
  <si>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</si>
  <si>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</si>
  <si>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</si>
  <si>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</si>
  <si>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</si>
  <si>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</si>
  <si>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</si>
  <si>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</si>
  <si>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</si>
  <si>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</si>
  <si>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</si>
  <si>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</si>
  <si>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</si>
  <si>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</si>
  <si>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</si>
  <si>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</si>
  <si>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</si>
  <si>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</si>
  <si>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</si>
  <si>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</si>
  <si>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</si>
  <si>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</si>
  <si>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</si>
  <si>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</si>
  <si>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</si>
  <si>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</si>
  <si>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</si>
  <si>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</si>
  <si>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{7c7eede2-dd72-4afa-8b5e-704eb0044153}</t>
  </si>
  <si>
    <t>{00000000-0000-0000-0000-000000000000}</t>
  </si>
  <si>
    <t>/</t>
  </si>
  <si>
    <t>201901-II</t>
  </si>
  <si>
    <t>Pavilon č.2 - Depozitář knihovny</t>
  </si>
  <si>
    <t>1</t>
  </si>
  <si>
    <t>{95772919-38ae-4905-9281-3268be0e3ea0}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</si>
  <si>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</si>
  <si>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</si>
  <si>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</si>
  <si>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</si>
  <si>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</si>
  <si>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</si>
  <si>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</si>
  <si>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</si>
  <si>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</si>
  <si>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</si>
  <si>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</si>
  <si>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</si>
  <si>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</si>
  <si>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</si>
  <si>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</si>
  <si>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</si>
  <si>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</si>
  <si>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201901-II - Pavilon č.2 - Depozitář knihovny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</si>
  <si>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</si>
  <si>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</si>
  <si>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</si>
  <si>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</si>
  <si>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</si>
  <si>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</si>
  <si>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</si>
  <si>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 Zemní práce</t>
  </si>
  <si>
    <t xml:space="preserve">    4 - Vodorovné konstrukce</t>
  </si>
  <si>
    <t xml:space="preserve">    8 -  Trubní vedení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</si>
  <si>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</si>
  <si>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</si>
  <si>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</si>
  <si>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</si>
  <si>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</si>
  <si>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</si>
  <si>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</si>
  <si>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</si>
  <si>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</si>
  <si>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</si>
  <si>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</si>
  <si>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</si>
  <si>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</si>
  <si>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</si>
  <si>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</si>
  <si>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</si>
  <si>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</si>
  <si>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</si>
  <si>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</si>
  <si>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</si>
  <si>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</si>
  <si>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</si>
  <si>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</si>
  <si>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</si>
  <si>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</si>
  <si>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</si>
  <si>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</si>
  <si>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</si>
  <si>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</si>
  <si>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</si>
  <si>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121101101</t>
  </si>
  <si>
    <t>Sejmutí ornice s přemístěním na vzdálenost do 50 m</t>
  </si>
  <si>
    <t>m3</t>
  </si>
  <si>
    <t>4</t>
  </si>
  <si>
    <t>-1558096200</t>
  </si>
  <si>
    <t>131101101</t>
  </si>
  <si>
    <t>Hloubení jam nezapažených v hornině tř. 1 a 2 objemu do 100 m3</t>
  </si>
  <si>
    <t>-1173239581</t>
  </si>
  <si>
    <t>3</t>
  </si>
  <si>
    <t>132101201</t>
  </si>
  <si>
    <t>Hloubení rýh š do 2000 mm v hornině tř. 1 a 2 objemu do 100 m3</t>
  </si>
  <si>
    <t>244833267</t>
  </si>
  <si>
    <t>162601102</t>
  </si>
  <si>
    <t>Vodorovné přemístění do 5000 m výkopku/sypaniny z horniny tř. 1 až 4</t>
  </si>
  <si>
    <t>268886507</t>
  </si>
  <si>
    <t>5</t>
  </si>
  <si>
    <t>171201201</t>
  </si>
  <si>
    <t>Uložení sypaniny na skládky</t>
  </si>
  <si>
    <t>-53620425</t>
  </si>
  <si>
    <t>6</t>
  </si>
  <si>
    <t>171201211</t>
  </si>
  <si>
    <t>Poplatek za uložení stavebního odpadu - zeminy a kameniva na skládce</t>
  </si>
  <si>
    <t>t</t>
  </si>
  <si>
    <t>-1866182922</t>
  </si>
  <si>
    <t>7</t>
  </si>
  <si>
    <t>174101101</t>
  </si>
  <si>
    <t>Zásyp jam, šachet rýh nebo kolem objektů sypaninou se zhutněním</t>
  </si>
  <si>
    <t>1778374256</t>
  </si>
  <si>
    <t>8</t>
  </si>
  <si>
    <t>175111101</t>
  </si>
  <si>
    <t>Obsypání potrubí ručně sypaninou bez prohození sítem, uloženou do 3 m</t>
  </si>
  <si>
    <t>273800412</t>
  </si>
  <si>
    <t>9</t>
  </si>
  <si>
    <t>M</t>
  </si>
  <si>
    <t>583373030</t>
  </si>
  <si>
    <t>štěrkopísek (Bratčice) frakce 0-8</t>
  </si>
  <si>
    <t>578888276</t>
  </si>
  <si>
    <t>10</t>
  </si>
  <si>
    <t>180404111</t>
  </si>
  <si>
    <t>Založení hřišťového trávníku výsevem na vrstvě ornice</t>
  </si>
  <si>
    <t>m2</t>
  </si>
  <si>
    <t>-311991305</t>
  </si>
  <si>
    <t>11</t>
  </si>
  <si>
    <t>005724100</t>
  </si>
  <si>
    <t>osivo směs travní parková</t>
  </si>
  <si>
    <t>kg</t>
  </si>
  <si>
    <t>977478242</t>
  </si>
  <si>
    <t>12</t>
  </si>
  <si>
    <t>181301102</t>
  </si>
  <si>
    <t>Rozprostření ornice tl vrstvy do 150 mm pl do 500 m2 v rovině nebo ve svahu do 1:5</t>
  </si>
  <si>
    <t>-1722662119</t>
  </si>
  <si>
    <t>13</t>
  </si>
  <si>
    <t>451572111</t>
  </si>
  <si>
    <t>Lože pod potrubí otevřený výkop z kameniva drobného těženého</t>
  </si>
  <si>
    <t>-608106007</t>
  </si>
  <si>
    <t>14</t>
  </si>
  <si>
    <t>871275211</t>
  </si>
  <si>
    <t>Kanalizační potrubí z tvrdého PVC jednovrstvé tuhost třídy SN4 DN 125</t>
  </si>
  <si>
    <t>m</t>
  </si>
  <si>
    <t>1060626521</t>
  </si>
  <si>
    <t>871315231</t>
  </si>
  <si>
    <t>Kanalizační potrubí z tvrdého PVC jednovrstvé tuhost třídy SN10 DN 160</t>
  </si>
  <si>
    <t>-924221986</t>
  </si>
  <si>
    <t>16</t>
  </si>
  <si>
    <t>894812001</t>
  </si>
  <si>
    <t>Revizní a čistící šachta z PP šachtové dno DN 400/150 přímý tok</t>
  </si>
  <si>
    <t>kus</t>
  </si>
  <si>
    <t>1021387902</t>
  </si>
  <si>
    <t>17</t>
  </si>
  <si>
    <t>894812031</t>
  </si>
  <si>
    <t>Revizní a čistící šachta z PP DN 400 šachtová roura korugovaná bez hrdla světlé hloubky 1000 mm</t>
  </si>
  <si>
    <t>15070444</t>
  </si>
  <si>
    <t>18</t>
  </si>
  <si>
    <t>894812041</t>
  </si>
  <si>
    <t>Příplatek k rourám revizní a čistící šachty z PP DN 400 za uříznutí šachtové roury</t>
  </si>
  <si>
    <t>1492241957</t>
  </si>
  <si>
    <t>19</t>
  </si>
  <si>
    <t>894812051</t>
  </si>
  <si>
    <t>Revizní a čistící šachta z PP DN 400 poklop plastový pochůzí pro zatížení 1,5 t</t>
  </si>
  <si>
    <t>942516975</t>
  </si>
  <si>
    <t>20</t>
  </si>
  <si>
    <t>895972113</t>
  </si>
  <si>
    <t>Zasakovací box z polypropylenu PP s revizí pro vsakování jednořadová galerie objemu do 20 m3</t>
  </si>
  <si>
    <t>soubor</t>
  </si>
  <si>
    <t>1163992480</t>
  </si>
  <si>
    <t>895972241</t>
  </si>
  <si>
    <t>Filtr pro dešťovou šachtu DN 160</t>
  </si>
  <si>
    <t>766253226</t>
  </si>
  <si>
    <t>22</t>
  </si>
  <si>
    <t>895972246</t>
  </si>
  <si>
    <t>Kryt odvzdušnění DN 110</t>
  </si>
  <si>
    <t>355391431</t>
  </si>
  <si>
    <t>23</t>
  </si>
  <si>
    <t>899722112</t>
  </si>
  <si>
    <t>Krytí potrubí z plastů výstražnou fólií z PVC 25 cm</t>
  </si>
  <si>
    <t>1446418233</t>
  </si>
  <si>
    <t>24</t>
  </si>
  <si>
    <t>721242116</t>
  </si>
  <si>
    <t>Lapač střešních splavenin z PP se zápachovou klapkou a lapacím košem DN 125</t>
  </si>
  <si>
    <t>-328593637</t>
  </si>
  <si>
    <t>26</t>
  </si>
  <si>
    <t>011134000</t>
  </si>
  <si>
    <t>Hydrogeologický průzkum, vsakovací zkouška</t>
  </si>
  <si>
    <t>…</t>
  </si>
  <si>
    <t>1024</t>
  </si>
  <si>
    <t>-1246254114</t>
  </si>
  <si>
    <t>25</t>
  </si>
  <si>
    <t>012203000</t>
  </si>
  <si>
    <t>Geodetické práce při provádění stavby</t>
  </si>
  <si>
    <t>1130231650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</si>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</sst>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28" t="s">
        <v>13</v>
      </c>
      <c r="BE4" s="29" t="s">
        <v>14</v>
      </c>
      <c r="BS4" s="20" t="s">
        <v>15</v>
      </c>
    </row>
    <row r="5" ht="14.4" customHeight="1">
      <c r="B5" s="24"/>
      <c r="C5" s="30"/>
      <c r="D5" s="31" t="s">
        <v>16</v>
      </c>
      <c r="E5" s="30"/>
      <c r="F5" s="30"/>
      <c r="G5" s="30"/>
      <c r="H5" s="30"/>
      <c r="I5" s="30"/>
      <c r="J5" s="30"/>
      <c r="K5" s="32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27"/>
      <c r="BE5" s="33" t="s">
        <v>18</v>
      </c>
      <c r="BS5" s="20" t="s">
        <v>9</v>
      </c>
    </row>
    <row r="6" ht="36.96" customHeight="1">
      <c r="B6" s="24"/>
      <c r="C6" s="30"/>
      <c r="D6" s="34" t="s">
        <v>19</v>
      </c>
      <c r="E6" s="30"/>
      <c r="F6" s="30"/>
      <c r="G6" s="30"/>
      <c r="H6" s="30"/>
      <c r="I6" s="30"/>
      <c r="J6" s="30"/>
      <c r="K6" s="35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27"/>
      <c r="BE6" s="36"/>
      <c r="BS6" s="20" t="s">
        <v>9</v>
      </c>
    </row>
    <row r="7" ht="14.4" customHeight="1">
      <c r="B7" s="24"/>
      <c r="C7" s="30"/>
      <c r="D7" s="37" t="s">
        <v>21</v>
      </c>
      <c r="E7" s="30"/>
      <c r="F7" s="30"/>
      <c r="G7" s="30"/>
      <c r="H7" s="30"/>
      <c r="I7" s="30"/>
      <c r="J7" s="30"/>
      <c r="K7" s="32" t="s">
        <v>22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7" t="s">
        <v>23</v>
      </c>
      <c r="AL7" s="30"/>
      <c r="AM7" s="30"/>
      <c r="AN7" s="32" t="s">
        <v>22</v>
      </c>
      <c r="AO7" s="30"/>
      <c r="AP7" s="30"/>
      <c r="AQ7" s="27"/>
      <c r="BE7" s="36"/>
      <c r="BS7" s="20" t="s">
        <v>9</v>
      </c>
    </row>
    <row r="8" ht="14.4" customHeight="1">
      <c r="B8" s="24"/>
      <c r="C8" s="30"/>
      <c r="D8" s="37" t="s">
        <v>24</v>
      </c>
      <c r="E8" s="30"/>
      <c r="F8" s="30"/>
      <c r="G8" s="30"/>
      <c r="H8" s="30"/>
      <c r="I8" s="30"/>
      <c r="J8" s="30"/>
      <c r="K8" s="32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7" t="s">
        <v>26</v>
      </c>
      <c r="AL8" s="30"/>
      <c r="AM8" s="30"/>
      <c r="AN8" s="38" t="s">
        <v>27</v>
      </c>
      <c r="AO8" s="30"/>
      <c r="AP8" s="30"/>
      <c r="AQ8" s="27"/>
      <c r="BE8" s="36"/>
      <c r="BS8" s="20" t="s">
        <v>9</v>
      </c>
    </row>
    <row r="9" ht="14.4" customHeight="1">
      <c r="B9" s="24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27"/>
      <c r="BE9" s="36"/>
      <c r="BS9" s="20" t="s">
        <v>9</v>
      </c>
    </row>
    <row r="10" ht="14.4" customHeight="1">
      <c r="B10" s="24"/>
      <c r="C10" s="30"/>
      <c r="D10" s="37" t="s">
        <v>28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7" t="s">
        <v>29</v>
      </c>
      <c r="AL10" s="30"/>
      <c r="AM10" s="30"/>
      <c r="AN10" s="32" t="s">
        <v>22</v>
      </c>
      <c r="AO10" s="30"/>
      <c r="AP10" s="30"/>
      <c r="AQ10" s="27"/>
      <c r="BE10" s="36"/>
      <c r="BS10" s="20" t="s">
        <v>9</v>
      </c>
    </row>
    <row r="11" ht="18.48" customHeight="1">
      <c r="B11" s="24"/>
      <c r="C11" s="30"/>
      <c r="D11" s="30"/>
      <c r="E11" s="32" t="s">
        <v>30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7" t="s">
        <v>31</v>
      </c>
      <c r="AL11" s="30"/>
      <c r="AM11" s="30"/>
      <c r="AN11" s="32" t="s">
        <v>22</v>
      </c>
      <c r="AO11" s="30"/>
      <c r="AP11" s="30"/>
      <c r="AQ11" s="27"/>
      <c r="BE11" s="36"/>
      <c r="BS11" s="20" t="s">
        <v>9</v>
      </c>
    </row>
    <row r="12" ht="6.96" customHeight="1">
      <c r="B12" s="24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27"/>
      <c r="BE12" s="36"/>
      <c r="BS12" s="20" t="s">
        <v>9</v>
      </c>
    </row>
    <row r="13" ht="14.4" customHeight="1">
      <c r="B13" s="24"/>
      <c r="C13" s="30"/>
      <c r="D13" s="37" t="s">
        <v>32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7" t="s">
        <v>29</v>
      </c>
      <c r="AL13" s="30"/>
      <c r="AM13" s="30"/>
      <c r="AN13" s="39" t="s">
        <v>33</v>
      </c>
      <c r="AO13" s="30"/>
      <c r="AP13" s="30"/>
      <c r="AQ13" s="27"/>
      <c r="BE13" s="36"/>
      <c r="BS13" s="20" t="s">
        <v>9</v>
      </c>
    </row>
    <row r="14">
      <c r="B14" s="24"/>
      <c r="C14" s="30"/>
      <c r="D14" s="30"/>
      <c r="E14" s="39" t="s">
        <v>33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31</v>
      </c>
      <c r="AL14" s="30"/>
      <c r="AM14" s="30"/>
      <c r="AN14" s="39" t="s">
        <v>33</v>
      </c>
      <c r="AO14" s="30"/>
      <c r="AP14" s="30"/>
      <c r="AQ14" s="27"/>
      <c r="BE14" s="36"/>
      <c r="BS14" s="20" t="s">
        <v>9</v>
      </c>
    </row>
    <row r="15" ht="6.96" customHeight="1">
      <c r="B15" s="24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27"/>
      <c r="BE15" s="36"/>
      <c r="BS15" s="20" t="s">
        <v>6</v>
      </c>
    </row>
    <row r="16" ht="14.4" customHeight="1">
      <c r="B16" s="24"/>
      <c r="C16" s="30"/>
      <c r="D16" s="37" t="s">
        <v>34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7" t="s">
        <v>29</v>
      </c>
      <c r="AL16" s="30"/>
      <c r="AM16" s="30"/>
      <c r="AN16" s="32" t="s">
        <v>35</v>
      </c>
      <c r="AO16" s="30"/>
      <c r="AP16" s="30"/>
      <c r="AQ16" s="27"/>
      <c r="BE16" s="36"/>
      <c r="BS16" s="20" t="s">
        <v>6</v>
      </c>
    </row>
    <row r="17" ht="18.48" customHeight="1">
      <c r="B17" s="24"/>
      <c r="C17" s="30"/>
      <c r="D17" s="30"/>
      <c r="E17" s="32" t="s">
        <v>36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7" t="s">
        <v>31</v>
      </c>
      <c r="AL17" s="30"/>
      <c r="AM17" s="30"/>
      <c r="AN17" s="32" t="s">
        <v>37</v>
      </c>
      <c r="AO17" s="30"/>
      <c r="AP17" s="30"/>
      <c r="AQ17" s="27"/>
      <c r="BE17" s="36"/>
      <c r="BS17" s="20" t="s">
        <v>38</v>
      </c>
    </row>
    <row r="18" ht="6.96" customHeight="1">
      <c r="B18" s="24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27"/>
      <c r="BE18" s="36"/>
      <c r="BS18" s="20" t="s">
        <v>9</v>
      </c>
    </row>
    <row r="19" ht="14.4" customHeight="1">
      <c r="B19" s="24"/>
      <c r="C19" s="30"/>
      <c r="D19" s="37" t="s">
        <v>39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7" t="s">
        <v>29</v>
      </c>
      <c r="AL19" s="30"/>
      <c r="AM19" s="30"/>
      <c r="AN19" s="32" t="s">
        <v>22</v>
      </c>
      <c r="AO19" s="30"/>
      <c r="AP19" s="30"/>
      <c r="AQ19" s="27"/>
      <c r="BE19" s="36"/>
      <c r="BS19" s="20" t="s">
        <v>9</v>
      </c>
    </row>
    <row r="20" ht="18.48" customHeight="1">
      <c r="B20" s="24"/>
      <c r="C20" s="30"/>
      <c r="D20" s="30"/>
      <c r="E20" s="32" t="s">
        <v>30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7" t="s">
        <v>31</v>
      </c>
      <c r="AL20" s="30"/>
      <c r="AM20" s="30"/>
      <c r="AN20" s="32" t="s">
        <v>22</v>
      </c>
      <c r="AO20" s="30"/>
      <c r="AP20" s="30"/>
      <c r="AQ20" s="27"/>
      <c r="BE20" s="36"/>
    </row>
    <row r="21" ht="6.96" customHeight="1">
      <c r="B21" s="24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27"/>
      <c r="BE21" s="36"/>
    </row>
    <row r="22">
      <c r="B22" s="24"/>
      <c r="C22" s="30"/>
      <c r="D22" s="37" t="s">
        <v>40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27"/>
      <c r="BE22" s="36"/>
    </row>
    <row r="23" ht="16.5" customHeight="1">
      <c r="B23" s="24"/>
      <c r="C23" s="30"/>
      <c r="D23" s="30"/>
      <c r="E23" s="41" t="s">
        <v>22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30"/>
      <c r="AP23" s="30"/>
      <c r="AQ23" s="27"/>
      <c r="BE23" s="36"/>
    </row>
    <row r="24" ht="6.96" customHeight="1">
      <c r="B24" s="24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27"/>
      <c r="BE24" s="36"/>
    </row>
    <row r="25" ht="6.96" customHeight="1">
      <c r="B25" s="24"/>
      <c r="C25" s="30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30"/>
      <c r="AQ25" s="27"/>
      <c r="BE25" s="36"/>
    </row>
    <row r="26" ht="14.4" customHeight="1">
      <c r="B26" s="24"/>
      <c r="C26" s="30"/>
      <c r="D26" s="43" t="s">
        <v>41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44">
        <f>ROUND(AG87,2)</f>
        <v>0</v>
      </c>
      <c r="AL26" s="30"/>
      <c r="AM26" s="30"/>
      <c r="AN26" s="30"/>
      <c r="AO26" s="30"/>
      <c r="AP26" s="30"/>
      <c r="AQ26" s="27"/>
      <c r="BE26" s="36"/>
    </row>
    <row r="27" ht="14.4" customHeight="1">
      <c r="B27" s="24"/>
      <c r="C27" s="30"/>
      <c r="D27" s="43" t="s">
        <v>42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44">
        <f>ROUND(AG90,2)</f>
        <v>0</v>
      </c>
      <c r="AL27" s="44"/>
      <c r="AM27" s="44"/>
      <c r="AN27" s="44"/>
      <c r="AO27" s="44"/>
      <c r="AP27" s="30"/>
      <c r="AQ27" s="27"/>
      <c r="BE27" s="36"/>
    </row>
    <row r="28" s="1" customFormat="1" ht="6.96" customHeight="1">
      <c r="B28" s="45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7"/>
      <c r="BE28" s="36"/>
    </row>
    <row r="29" s="1" customFormat="1" ht="25.92" customHeight="1">
      <c r="B29" s="45"/>
      <c r="C29" s="46"/>
      <c r="D29" s="48" t="s">
        <v>43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0">
        <f>ROUND(AK26+AK27,2)</f>
        <v>0</v>
      </c>
      <c r="AL29" s="49"/>
      <c r="AM29" s="49"/>
      <c r="AN29" s="49"/>
      <c r="AO29" s="49"/>
      <c r="AP29" s="46"/>
      <c r="AQ29" s="47"/>
      <c r="BE29" s="36"/>
    </row>
    <row r="30" s="1" customFormat="1" ht="6.96" customHeight="1"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7"/>
      <c r="BE30" s="36"/>
    </row>
    <row r="31" s="2" customFormat="1" ht="14.4" customHeight="1">
      <c r="B31" s="51"/>
      <c r="C31" s="52"/>
      <c r="D31" s="53" t="s">
        <v>44</v>
      </c>
      <c r="E31" s="52"/>
      <c r="F31" s="53" t="s">
        <v>45</v>
      </c>
      <c r="G31" s="52"/>
      <c r="H31" s="52"/>
      <c r="I31" s="52"/>
      <c r="J31" s="52"/>
      <c r="K31" s="52"/>
      <c r="L31" s="54">
        <v>0.20999999999999999</v>
      </c>
      <c r="M31" s="52"/>
      <c r="N31" s="52"/>
      <c r="O31" s="52"/>
      <c r="P31" s="52"/>
      <c r="Q31" s="52"/>
      <c r="R31" s="52"/>
      <c r="S31" s="52"/>
      <c r="T31" s="55" t="s">
        <v>46</v>
      </c>
      <c r="U31" s="52"/>
      <c r="V31" s="52"/>
      <c r="W31" s="56">
        <f>ROUND(AZ87+SUM(CD91:CD95),2)</f>
        <v>0</v>
      </c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6">
        <f>ROUND(AV87+SUM(BY91:BY95),2)</f>
        <v>0</v>
      </c>
      <c r="AL31" s="52"/>
      <c r="AM31" s="52"/>
      <c r="AN31" s="52"/>
      <c r="AO31" s="52"/>
      <c r="AP31" s="52"/>
      <c r="AQ31" s="57"/>
      <c r="BE31" s="36"/>
    </row>
    <row r="32" s="2" customFormat="1" ht="14.4" customHeight="1">
      <c r="B32" s="51"/>
      <c r="C32" s="52"/>
      <c r="D32" s="52"/>
      <c r="E32" s="52"/>
      <c r="F32" s="53" t="s">
        <v>47</v>
      </c>
      <c r="G32" s="52"/>
      <c r="H32" s="52"/>
      <c r="I32" s="52"/>
      <c r="J32" s="52"/>
      <c r="K32" s="52"/>
      <c r="L32" s="54">
        <v>0.14999999999999999</v>
      </c>
      <c r="M32" s="52"/>
      <c r="N32" s="52"/>
      <c r="O32" s="52"/>
      <c r="P32" s="52"/>
      <c r="Q32" s="52"/>
      <c r="R32" s="52"/>
      <c r="S32" s="52"/>
      <c r="T32" s="55" t="s">
        <v>46</v>
      </c>
      <c r="U32" s="52"/>
      <c r="V32" s="52"/>
      <c r="W32" s="56">
        <f>ROUND(BA87+SUM(CE91:CE95),2)</f>
        <v>0</v>
      </c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6">
        <f>ROUND(AW87+SUM(BZ91:BZ95),2)</f>
        <v>0</v>
      </c>
      <c r="AL32" s="52"/>
      <c r="AM32" s="52"/>
      <c r="AN32" s="52"/>
      <c r="AO32" s="52"/>
      <c r="AP32" s="52"/>
      <c r="AQ32" s="57"/>
      <c r="BE32" s="36"/>
    </row>
    <row r="33" hidden="1" s="2" customFormat="1" ht="14.4" customHeight="1">
      <c r="B33" s="51"/>
      <c r="C33" s="52"/>
      <c r="D33" s="52"/>
      <c r="E33" s="52"/>
      <c r="F33" s="53" t="s">
        <v>48</v>
      </c>
      <c r="G33" s="52"/>
      <c r="H33" s="52"/>
      <c r="I33" s="52"/>
      <c r="J33" s="52"/>
      <c r="K33" s="52"/>
      <c r="L33" s="54">
        <v>0.20999999999999999</v>
      </c>
      <c r="M33" s="52"/>
      <c r="N33" s="52"/>
      <c r="O33" s="52"/>
      <c r="P33" s="52"/>
      <c r="Q33" s="52"/>
      <c r="R33" s="52"/>
      <c r="S33" s="52"/>
      <c r="T33" s="55" t="s">
        <v>46</v>
      </c>
      <c r="U33" s="52"/>
      <c r="V33" s="52"/>
      <c r="W33" s="56">
        <f>ROUND(BB87+SUM(CF91:CF95),2)</f>
        <v>0</v>
      </c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6">
        <v>0</v>
      </c>
      <c r="AL33" s="52"/>
      <c r="AM33" s="52"/>
      <c r="AN33" s="52"/>
      <c r="AO33" s="52"/>
      <c r="AP33" s="52"/>
      <c r="AQ33" s="57"/>
      <c r="BE33" s="36"/>
    </row>
    <row r="34" hidden="1" s="2" customFormat="1" ht="14.4" customHeight="1">
      <c r="B34" s="51"/>
      <c r="C34" s="52"/>
      <c r="D34" s="52"/>
      <c r="E34" s="52"/>
      <c r="F34" s="53" t="s">
        <v>49</v>
      </c>
      <c r="G34" s="52"/>
      <c r="H34" s="52"/>
      <c r="I34" s="52"/>
      <c r="J34" s="52"/>
      <c r="K34" s="52"/>
      <c r="L34" s="54">
        <v>0.14999999999999999</v>
      </c>
      <c r="M34" s="52"/>
      <c r="N34" s="52"/>
      <c r="O34" s="52"/>
      <c r="P34" s="52"/>
      <c r="Q34" s="52"/>
      <c r="R34" s="52"/>
      <c r="S34" s="52"/>
      <c r="T34" s="55" t="s">
        <v>46</v>
      </c>
      <c r="U34" s="52"/>
      <c r="V34" s="52"/>
      <c r="W34" s="56">
        <f>ROUND(BC87+SUM(CG91:CG95),2)</f>
        <v>0</v>
      </c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6">
        <v>0</v>
      </c>
      <c r="AL34" s="52"/>
      <c r="AM34" s="52"/>
      <c r="AN34" s="52"/>
      <c r="AO34" s="52"/>
      <c r="AP34" s="52"/>
      <c r="AQ34" s="57"/>
      <c r="BE34" s="36"/>
    </row>
    <row r="35" hidden="1" s="2" customFormat="1" ht="14.4" customHeight="1">
      <c r="B35" s="51"/>
      <c r="C35" s="52"/>
      <c r="D35" s="52"/>
      <c r="E35" s="52"/>
      <c r="F35" s="53" t="s">
        <v>50</v>
      </c>
      <c r="G35" s="52"/>
      <c r="H35" s="52"/>
      <c r="I35" s="52"/>
      <c r="J35" s="52"/>
      <c r="K35" s="52"/>
      <c r="L35" s="54">
        <v>0</v>
      </c>
      <c r="M35" s="52"/>
      <c r="N35" s="52"/>
      <c r="O35" s="52"/>
      <c r="P35" s="52"/>
      <c r="Q35" s="52"/>
      <c r="R35" s="52"/>
      <c r="S35" s="52"/>
      <c r="T35" s="55" t="s">
        <v>46</v>
      </c>
      <c r="U35" s="52"/>
      <c r="V35" s="52"/>
      <c r="W35" s="56">
        <f>ROUND(BD87+SUM(CH91:CH95),2)</f>
        <v>0</v>
      </c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6">
        <v>0</v>
      </c>
      <c r="AL35" s="52"/>
      <c r="AM35" s="52"/>
      <c r="AN35" s="52"/>
      <c r="AO35" s="52"/>
      <c r="AP35" s="52"/>
      <c r="AQ35" s="57"/>
    </row>
    <row r="36" s="1" customFormat="1" ht="6.96" customHeight="1">
      <c r="B36" s="45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7"/>
    </row>
    <row r="37" s="1" customFormat="1" ht="25.92" customHeight="1">
      <c r="B37" s="45"/>
      <c r="C37" s="58"/>
      <c r="D37" s="59" t="s">
        <v>51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1" t="s">
        <v>52</v>
      </c>
      <c r="U37" s="60"/>
      <c r="V37" s="60"/>
      <c r="W37" s="60"/>
      <c r="X37" s="62" t="s">
        <v>53</v>
      </c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3">
        <f>SUM(AK29:AK35)</f>
        <v>0</v>
      </c>
      <c r="AL37" s="60"/>
      <c r="AM37" s="60"/>
      <c r="AN37" s="60"/>
      <c r="AO37" s="64"/>
      <c r="AP37" s="58"/>
      <c r="AQ37" s="47"/>
    </row>
    <row r="38" s="1" customFormat="1" ht="14.4" customHeight="1"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7"/>
    </row>
    <row r="39">
      <c r="B39" s="24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27"/>
    </row>
    <row r="40">
      <c r="B40" s="24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27"/>
    </row>
    <row r="41">
      <c r="B41" s="24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7"/>
    </row>
    <row r="42">
      <c r="B42" s="24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7"/>
    </row>
    <row r="43">
      <c r="B43" s="24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7"/>
    </row>
    <row r="44">
      <c r="B44" s="24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7"/>
    </row>
    <row r="45">
      <c r="B45" s="24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7"/>
    </row>
    <row r="46">
      <c r="B46" s="24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7"/>
    </row>
    <row r="47">
      <c r="B47" s="24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7"/>
    </row>
    <row r="48">
      <c r="B48" s="24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7"/>
    </row>
    <row r="49" s="1" customFormat="1">
      <c r="B49" s="45"/>
      <c r="C49" s="46"/>
      <c r="D49" s="65" t="s">
        <v>54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7"/>
      <c r="AA49" s="46"/>
      <c r="AB49" s="46"/>
      <c r="AC49" s="65" t="s">
        <v>55</v>
      </c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7"/>
      <c r="AP49" s="46"/>
      <c r="AQ49" s="47"/>
    </row>
    <row r="50">
      <c r="B50" s="24"/>
      <c r="C50" s="30"/>
      <c r="D50" s="68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69"/>
      <c r="AA50" s="30"/>
      <c r="AB50" s="30"/>
      <c r="AC50" s="68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69"/>
      <c r="AP50" s="30"/>
      <c r="AQ50" s="27"/>
    </row>
    <row r="51">
      <c r="B51" s="24"/>
      <c r="C51" s="30"/>
      <c r="D51" s="68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69"/>
      <c r="AA51" s="30"/>
      <c r="AB51" s="30"/>
      <c r="AC51" s="68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69"/>
      <c r="AP51" s="30"/>
      <c r="AQ51" s="27"/>
    </row>
    <row r="52">
      <c r="B52" s="24"/>
      <c r="C52" s="30"/>
      <c r="D52" s="68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69"/>
      <c r="AA52" s="30"/>
      <c r="AB52" s="30"/>
      <c r="AC52" s="68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69"/>
      <c r="AP52" s="30"/>
      <c r="AQ52" s="27"/>
    </row>
    <row r="53">
      <c r="B53" s="24"/>
      <c r="C53" s="30"/>
      <c r="D53" s="68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69"/>
      <c r="AA53" s="30"/>
      <c r="AB53" s="30"/>
      <c r="AC53" s="68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69"/>
      <c r="AP53" s="30"/>
      <c r="AQ53" s="27"/>
    </row>
    <row r="54">
      <c r="B54" s="24"/>
      <c r="C54" s="30"/>
      <c r="D54" s="68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69"/>
      <c r="AA54" s="30"/>
      <c r="AB54" s="30"/>
      <c r="AC54" s="68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69"/>
      <c r="AP54" s="30"/>
      <c r="AQ54" s="27"/>
    </row>
    <row r="55">
      <c r="B55" s="24"/>
      <c r="C55" s="30"/>
      <c r="D55" s="68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69"/>
      <c r="AA55" s="30"/>
      <c r="AB55" s="30"/>
      <c r="AC55" s="68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69"/>
      <c r="AP55" s="30"/>
      <c r="AQ55" s="27"/>
    </row>
    <row r="56">
      <c r="B56" s="24"/>
      <c r="C56" s="30"/>
      <c r="D56" s="68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69"/>
      <c r="AA56" s="30"/>
      <c r="AB56" s="30"/>
      <c r="AC56" s="68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69"/>
      <c r="AP56" s="30"/>
      <c r="AQ56" s="27"/>
    </row>
    <row r="57">
      <c r="B57" s="24"/>
      <c r="C57" s="30"/>
      <c r="D57" s="68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69"/>
      <c r="AA57" s="30"/>
      <c r="AB57" s="30"/>
      <c r="AC57" s="68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69"/>
      <c r="AP57" s="30"/>
      <c r="AQ57" s="27"/>
    </row>
    <row r="58" s="1" customFormat="1">
      <c r="B58" s="45"/>
      <c r="C58" s="46"/>
      <c r="D58" s="70" t="s">
        <v>56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2" t="s">
        <v>57</v>
      </c>
      <c r="S58" s="71"/>
      <c r="T58" s="71"/>
      <c r="U58" s="71"/>
      <c r="V58" s="71"/>
      <c r="W58" s="71"/>
      <c r="X58" s="71"/>
      <c r="Y58" s="71"/>
      <c r="Z58" s="73"/>
      <c r="AA58" s="46"/>
      <c r="AB58" s="46"/>
      <c r="AC58" s="70" t="s">
        <v>56</v>
      </c>
      <c r="AD58" s="71"/>
      <c r="AE58" s="71"/>
      <c r="AF58" s="71"/>
      <c r="AG58" s="71"/>
      <c r="AH58" s="71"/>
      <c r="AI58" s="71"/>
      <c r="AJ58" s="71"/>
      <c r="AK58" s="71"/>
      <c r="AL58" s="71"/>
      <c r="AM58" s="72" t="s">
        <v>57</v>
      </c>
      <c r="AN58" s="71"/>
      <c r="AO58" s="73"/>
      <c r="AP58" s="46"/>
      <c r="AQ58" s="47"/>
    </row>
    <row r="59">
      <c r="B59" s="24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7"/>
    </row>
    <row r="60" s="1" customFormat="1">
      <c r="B60" s="45"/>
      <c r="C60" s="46"/>
      <c r="D60" s="65" t="s">
        <v>58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7"/>
      <c r="AA60" s="46"/>
      <c r="AB60" s="46"/>
      <c r="AC60" s="65" t="s">
        <v>59</v>
      </c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7"/>
      <c r="AP60" s="46"/>
      <c r="AQ60" s="47"/>
    </row>
    <row r="61">
      <c r="B61" s="24"/>
      <c r="C61" s="30"/>
      <c r="D61" s="68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69"/>
      <c r="AA61" s="30"/>
      <c r="AB61" s="30"/>
      <c r="AC61" s="68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69"/>
      <c r="AP61" s="30"/>
      <c r="AQ61" s="27"/>
    </row>
    <row r="62">
      <c r="B62" s="24"/>
      <c r="C62" s="30"/>
      <c r="D62" s="68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69"/>
      <c r="AA62" s="30"/>
      <c r="AB62" s="30"/>
      <c r="AC62" s="68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69"/>
      <c r="AP62" s="30"/>
      <c r="AQ62" s="27"/>
    </row>
    <row r="63">
      <c r="B63" s="24"/>
      <c r="C63" s="30"/>
      <c r="D63" s="68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69"/>
      <c r="AA63" s="30"/>
      <c r="AB63" s="30"/>
      <c r="AC63" s="68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69"/>
      <c r="AP63" s="30"/>
      <c r="AQ63" s="27"/>
    </row>
    <row r="64">
      <c r="B64" s="24"/>
      <c r="C64" s="30"/>
      <c r="D64" s="68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69"/>
      <c r="AA64" s="30"/>
      <c r="AB64" s="30"/>
      <c r="AC64" s="68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69"/>
      <c r="AP64" s="30"/>
      <c r="AQ64" s="27"/>
    </row>
    <row r="65">
      <c r="B65" s="24"/>
      <c r="C65" s="30"/>
      <c r="D65" s="68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69"/>
      <c r="AA65" s="30"/>
      <c r="AB65" s="30"/>
      <c r="AC65" s="68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69"/>
      <c r="AP65" s="30"/>
      <c r="AQ65" s="27"/>
    </row>
    <row r="66">
      <c r="B66" s="24"/>
      <c r="C66" s="30"/>
      <c r="D66" s="68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69"/>
      <c r="AA66" s="30"/>
      <c r="AB66" s="30"/>
      <c r="AC66" s="68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69"/>
      <c r="AP66" s="30"/>
      <c r="AQ66" s="27"/>
    </row>
    <row r="67">
      <c r="B67" s="24"/>
      <c r="C67" s="30"/>
      <c r="D67" s="68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69"/>
      <c r="AA67" s="30"/>
      <c r="AB67" s="30"/>
      <c r="AC67" s="68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69"/>
      <c r="AP67" s="30"/>
      <c r="AQ67" s="27"/>
    </row>
    <row r="68">
      <c r="B68" s="24"/>
      <c r="C68" s="30"/>
      <c r="D68" s="68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69"/>
      <c r="AA68" s="30"/>
      <c r="AB68" s="30"/>
      <c r="AC68" s="68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69"/>
      <c r="AP68" s="30"/>
      <c r="AQ68" s="27"/>
    </row>
    <row r="69" s="1" customFormat="1">
      <c r="B69" s="45"/>
      <c r="C69" s="46"/>
      <c r="D69" s="70" t="s">
        <v>56</v>
      </c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2" t="s">
        <v>57</v>
      </c>
      <c r="S69" s="71"/>
      <c r="T69" s="71"/>
      <c r="U69" s="71"/>
      <c r="V69" s="71"/>
      <c r="W69" s="71"/>
      <c r="X69" s="71"/>
      <c r="Y69" s="71"/>
      <c r="Z69" s="73"/>
      <c r="AA69" s="46"/>
      <c r="AB69" s="46"/>
      <c r="AC69" s="70" t="s">
        <v>56</v>
      </c>
      <c r="AD69" s="71"/>
      <c r="AE69" s="71"/>
      <c r="AF69" s="71"/>
      <c r="AG69" s="71"/>
      <c r="AH69" s="71"/>
      <c r="AI69" s="71"/>
      <c r="AJ69" s="71"/>
      <c r="AK69" s="71"/>
      <c r="AL69" s="71"/>
      <c r="AM69" s="72" t="s">
        <v>57</v>
      </c>
      <c r="AN69" s="71"/>
      <c r="AO69" s="73"/>
      <c r="AP69" s="46"/>
      <c r="AQ69" s="47"/>
    </row>
    <row r="70" s="1" customFormat="1" ht="6.96" customHeight="1"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7"/>
    </row>
    <row r="71" s="1" customFormat="1" ht="6.96" customHeight="1">
      <c r="B71" s="74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6"/>
    </row>
    <row r="75" s="1" customFormat="1" ht="6.96" customHeight="1">
      <c r="B75" s="77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9"/>
    </row>
    <row r="76" s="1" customFormat="1" ht="36.96" customHeight="1">
      <c r="B76" s="45"/>
      <c r="C76" s="25" t="s">
        <v>60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7"/>
    </row>
    <row r="77" s="3" customFormat="1" ht="14.4" customHeight="1">
      <c r="B77" s="80"/>
      <c r="C77" s="37" t="s">
        <v>16</v>
      </c>
      <c r="D77" s="81"/>
      <c r="E77" s="81"/>
      <c r="F77" s="81"/>
      <c r="G77" s="81"/>
      <c r="H77" s="81"/>
      <c r="I77" s="81"/>
      <c r="J77" s="81"/>
      <c r="K77" s="81"/>
      <c r="L77" s="81">
        <f>K5</f>
        <v>0</v>
      </c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2"/>
    </row>
    <row r="78" s="4" customFormat="1" ht="36.96" customHeight="1">
      <c r="B78" s="83"/>
      <c r="C78" s="84" t="s">
        <v>19</v>
      </c>
      <c r="D78" s="85"/>
      <c r="E78" s="85"/>
      <c r="F78" s="85"/>
      <c r="G78" s="85"/>
      <c r="H78" s="85"/>
      <c r="I78" s="85"/>
      <c r="J78" s="85"/>
      <c r="K78" s="85"/>
      <c r="L78" s="86">
        <f>K6</f>
        <v>0</v>
      </c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7"/>
    </row>
    <row r="79" s="1" customFormat="1" ht="6.96" customHeight="1"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7"/>
    </row>
    <row r="80" s="1" customFormat="1">
      <c r="B80" s="45"/>
      <c r="C80" s="37" t="s">
        <v>24</v>
      </c>
      <c r="D80" s="46"/>
      <c r="E80" s="46"/>
      <c r="F80" s="46"/>
      <c r="G80" s="46"/>
      <c r="H80" s="46"/>
      <c r="I80" s="46"/>
      <c r="J80" s="46"/>
      <c r="K80" s="46"/>
      <c r="L80" s="88">
        <f>IF(K8="","",K8)</f>
        <v>0</v>
      </c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37" t="s">
        <v>26</v>
      </c>
      <c r="AJ80" s="46"/>
      <c r="AK80" s="46"/>
      <c r="AL80" s="46"/>
      <c r="AM80" s="89">
        <f> IF(AN8= "","",AN8)</f>
        <v>0</v>
      </c>
      <c r="AN80" s="46"/>
      <c r="AO80" s="46"/>
      <c r="AP80" s="46"/>
      <c r="AQ80" s="47"/>
    </row>
    <row r="81" s="1" customFormat="1" ht="6.96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7"/>
    </row>
    <row r="82" s="1" customFormat="1">
      <c r="B82" s="45"/>
      <c r="C82" s="37" t="s">
        <v>28</v>
      </c>
      <c r="D82" s="46"/>
      <c r="E82" s="46"/>
      <c r="F82" s="46"/>
      <c r="G82" s="46"/>
      <c r="H82" s="46"/>
      <c r="I82" s="46"/>
      <c r="J82" s="46"/>
      <c r="K82" s="46"/>
      <c r="L82" s="81">
        <f>IF(E11= "","",E11)</f>
        <v>0</v>
      </c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37" t="s">
        <v>34</v>
      </c>
      <c r="AJ82" s="46"/>
      <c r="AK82" s="46"/>
      <c r="AL82" s="46"/>
      <c r="AM82" s="81">
        <f>IF(E17="","",E17)</f>
        <v>0</v>
      </c>
      <c r="AN82" s="81"/>
      <c r="AO82" s="81"/>
      <c r="AP82" s="81"/>
      <c r="AQ82" s="47"/>
      <c r="AS82" s="90" t="s">
        <v>61</v>
      </c>
      <c r="AT82" s="91"/>
      <c r="AU82" s="92"/>
      <c r="AV82" s="92"/>
      <c r="AW82" s="92"/>
      <c r="AX82" s="92"/>
      <c r="AY82" s="92"/>
      <c r="AZ82" s="92"/>
      <c r="BA82" s="92"/>
      <c r="BB82" s="92"/>
      <c r="BC82" s="92"/>
      <c r="BD82" s="93"/>
    </row>
    <row r="83" s="1" customFormat="1">
      <c r="B83" s="45"/>
      <c r="C83" s="37" t="s">
        <v>32</v>
      </c>
      <c r="D83" s="46"/>
      <c r="E83" s="46"/>
      <c r="F83" s="46"/>
      <c r="G83" s="46"/>
      <c r="H83" s="46"/>
      <c r="I83" s="46"/>
      <c r="J83" s="46"/>
      <c r="K83" s="46"/>
      <c r="L83" s="81">
        <f>IF(E14= "Vyplň údaj","",E14)</f>
        <v>0</v>
      </c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37" t="s">
        <v>39</v>
      </c>
      <c r="AJ83" s="46"/>
      <c r="AK83" s="46"/>
      <c r="AL83" s="46"/>
      <c r="AM83" s="81">
        <f>IF(E20="","",E20)</f>
        <v>0</v>
      </c>
      <c r="AN83" s="81"/>
      <c r="AO83" s="81"/>
      <c r="AP83" s="81"/>
      <c r="AQ83" s="47"/>
      <c r="AS83" s="94"/>
      <c r="AT83" s="95"/>
      <c r="AU83" s="96"/>
      <c r="AV83" s="96"/>
      <c r="AW83" s="96"/>
      <c r="AX83" s="96"/>
      <c r="AY83" s="96"/>
      <c r="AZ83" s="96"/>
      <c r="BA83" s="96"/>
      <c r="BB83" s="96"/>
      <c r="BC83" s="96"/>
      <c r="BD83" s="97"/>
    </row>
    <row r="84" s="1" customFormat="1" ht="10.8" customHeight="1">
      <c r="B84" s="45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7"/>
      <c r="AS84" s="98"/>
      <c r="AT84" s="53"/>
      <c r="AU84" s="46"/>
      <c r="AV84" s="46"/>
      <c r="AW84" s="46"/>
      <c r="AX84" s="46"/>
      <c r="AY84" s="46"/>
      <c r="AZ84" s="46"/>
      <c r="BA84" s="46"/>
      <c r="BB84" s="46"/>
      <c r="BC84" s="46"/>
      <c r="BD84" s="99"/>
    </row>
    <row r="85" s="1" customFormat="1" ht="29.28" customHeight="1">
      <c r="B85" s="45"/>
      <c r="C85" s="100" t="s">
        <v>62</v>
      </c>
      <c r="D85" s="101"/>
      <c r="E85" s="101"/>
      <c r="F85" s="101"/>
      <c r="G85" s="101"/>
      <c r="H85" s="102"/>
      <c r="I85" s="103" t="s">
        <v>63</v>
      </c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3" t="s">
        <v>64</v>
      </c>
      <c r="AH85" s="101"/>
      <c r="AI85" s="101"/>
      <c r="AJ85" s="101"/>
      <c r="AK85" s="101"/>
      <c r="AL85" s="101"/>
      <c r="AM85" s="101"/>
      <c r="AN85" s="103" t="s">
        <v>65</v>
      </c>
      <c r="AO85" s="101"/>
      <c r="AP85" s="104"/>
      <c r="AQ85" s="47"/>
      <c r="AS85" s="105" t="s">
        <v>66</v>
      </c>
      <c r="AT85" s="106" t="s">
        <v>67</v>
      </c>
      <c r="AU85" s="106" t="s">
        <v>68</v>
      </c>
      <c r="AV85" s="106" t="s">
        <v>69</v>
      </c>
      <c r="AW85" s="106" t="s">
        <v>70</v>
      </c>
      <c r="AX85" s="106" t="s">
        <v>71</v>
      </c>
      <c r="AY85" s="106" t="s">
        <v>72</v>
      </c>
      <c r="AZ85" s="106" t="s">
        <v>73</v>
      </c>
      <c r="BA85" s="106" t="s">
        <v>74</v>
      </c>
      <c r="BB85" s="106" t="s">
        <v>75</v>
      </c>
      <c r="BC85" s="106" t="s">
        <v>76</v>
      </c>
      <c r="BD85" s="107" t="s">
        <v>77</v>
      </c>
    </row>
    <row r="86" s="1" customFormat="1" ht="10.8" customHeight="1"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7"/>
      <c r="AS86" s="108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7"/>
    </row>
    <row r="87" s="4" customFormat="1" ht="32.4" customHeight="1">
      <c r="B87" s="83"/>
      <c r="C87" s="109" t="s">
        <v>78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1">
        <f>ROUND(AG88,2)</f>
        <v>0</v>
      </c>
      <c r="AH87" s="111"/>
      <c r="AI87" s="111"/>
      <c r="AJ87" s="111"/>
      <c r="AK87" s="111"/>
      <c r="AL87" s="111"/>
      <c r="AM87" s="111"/>
      <c r="AN87" s="112">
        <f>SUM(AG87,AT87)</f>
        <v>0</v>
      </c>
      <c r="AO87" s="112"/>
      <c r="AP87" s="112"/>
      <c r="AQ87" s="87"/>
      <c r="AS87" s="113">
        <f>ROUND(AS88,2)</f>
        <v>0</v>
      </c>
      <c r="AT87" s="114">
        <f>ROUND(SUM(AV87:AW87),2)</f>
        <v>0</v>
      </c>
      <c r="AU87" s="115">
        <f>ROUND(AU88,5)</f>
        <v>0</v>
      </c>
      <c r="AV87" s="114">
        <f>ROUND(AZ87*L31,2)</f>
        <v>0</v>
      </c>
      <c r="AW87" s="114">
        <f>ROUND(BA87*L32,2)</f>
        <v>0</v>
      </c>
      <c r="AX87" s="114">
        <f>ROUND(BB87*L31,2)</f>
        <v>0</v>
      </c>
      <c r="AY87" s="114">
        <f>ROUND(BC87*L32,2)</f>
        <v>0</v>
      </c>
      <c r="AZ87" s="114">
        <f>ROUND(AZ88,2)</f>
        <v>0</v>
      </c>
      <c r="BA87" s="114">
        <f>ROUND(BA88,2)</f>
        <v>0</v>
      </c>
      <c r="BB87" s="114">
        <f>ROUND(BB88,2)</f>
        <v>0</v>
      </c>
      <c r="BC87" s="114">
        <f>ROUND(BC88,2)</f>
        <v>0</v>
      </c>
      <c r="BD87" s="116">
        <f>ROUND(BD88,2)</f>
        <v>0</v>
      </c>
      <c r="BS87" s="117" t="s">
        <v>79</v>
      </c>
      <c r="BT87" s="117" t="s">
        <v>80</v>
      </c>
      <c r="BU87" s="118" t="s">
        <v>81</v>
      </c>
      <c r="BV87" s="117" t="s">
        <v>82</v>
      </c>
      <c r="BW87" s="117" t="s">
        <v>83</v>
      </c>
      <c r="BX87" s="117" t="s">
        <v>84</v>
      </c>
    </row>
    <row r="88" s="5" customFormat="1" ht="31.5" customHeight="1">
      <c r="A88" s="119" t="s">
        <v>85</v>
      </c>
      <c r="B88" s="120"/>
      <c r="C88" s="121"/>
      <c r="D88" s="122" t="s">
        <v>86</v>
      </c>
      <c r="E88" s="122"/>
      <c r="F88" s="122"/>
      <c r="G88" s="122"/>
      <c r="H88" s="122"/>
      <c r="I88" s="123"/>
      <c r="J88" s="122" t="s">
        <v>87</v>
      </c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4">
        <f>'201901-II - Pavilon č.2 -...'!M30</f>
        <v>0</v>
      </c>
      <c r="AH88" s="123"/>
      <c r="AI88" s="123"/>
      <c r="AJ88" s="123"/>
      <c r="AK88" s="123"/>
      <c r="AL88" s="123"/>
      <c r="AM88" s="123"/>
      <c r="AN88" s="124">
        <f>SUM(AG88,AT88)</f>
        <v>0</v>
      </c>
      <c r="AO88" s="123"/>
      <c r="AP88" s="123"/>
      <c r="AQ88" s="125"/>
      <c r="AS88" s="126">
        <f>'201901-II - Pavilon č.2 -...'!M28</f>
        <v>0</v>
      </c>
      <c r="AT88" s="127">
        <f>ROUND(SUM(AV88:AW88),2)</f>
        <v>0</v>
      </c>
      <c r="AU88" s="128">
        <f>'201901-II - Pavilon č.2 -...'!W124</f>
        <v>0</v>
      </c>
      <c r="AV88" s="127">
        <f>'201901-II - Pavilon č.2 -...'!M32</f>
        <v>0</v>
      </c>
      <c r="AW88" s="127">
        <f>'201901-II - Pavilon č.2 -...'!M33</f>
        <v>0</v>
      </c>
      <c r="AX88" s="127">
        <f>'201901-II - Pavilon č.2 -...'!M34</f>
        <v>0</v>
      </c>
      <c r="AY88" s="127">
        <f>'201901-II - Pavilon č.2 -...'!M35</f>
        <v>0</v>
      </c>
      <c r="AZ88" s="127">
        <f>'201901-II - Pavilon č.2 -...'!H32</f>
        <v>0</v>
      </c>
      <c r="BA88" s="127">
        <f>'201901-II - Pavilon č.2 -...'!H33</f>
        <v>0</v>
      </c>
      <c r="BB88" s="127">
        <f>'201901-II - Pavilon č.2 -...'!H34</f>
        <v>0</v>
      </c>
      <c r="BC88" s="127">
        <f>'201901-II - Pavilon č.2 -...'!H35</f>
        <v>0</v>
      </c>
      <c r="BD88" s="129">
        <f>'201901-II - Pavilon č.2 -...'!H36</f>
        <v>0</v>
      </c>
      <c r="BT88" s="130" t="s">
        <v>88</v>
      </c>
      <c r="BV88" s="130" t="s">
        <v>82</v>
      </c>
      <c r="BW88" s="130" t="s">
        <v>89</v>
      </c>
      <c r="BX88" s="130" t="s">
        <v>83</v>
      </c>
    </row>
    <row r="89">
      <c r="B89" s="24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27"/>
    </row>
    <row r="90" s="1" customFormat="1" ht="30" customHeight="1">
      <c r="B90" s="45"/>
      <c r="C90" s="109" t="s">
        <v>90</v>
      </c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112">
        <f>ROUND(SUM(AG91:AG94),2)</f>
        <v>0</v>
      </c>
      <c r="AH90" s="112"/>
      <c r="AI90" s="112"/>
      <c r="AJ90" s="112"/>
      <c r="AK90" s="112"/>
      <c r="AL90" s="112"/>
      <c r="AM90" s="112"/>
      <c r="AN90" s="112">
        <f>ROUND(SUM(AN91:AN94),2)</f>
        <v>0</v>
      </c>
      <c r="AO90" s="112"/>
      <c r="AP90" s="112"/>
      <c r="AQ90" s="47"/>
      <c r="AS90" s="105" t="s">
        <v>91</v>
      </c>
      <c r="AT90" s="106" t="s">
        <v>92</v>
      </c>
      <c r="AU90" s="106" t="s">
        <v>44</v>
      </c>
      <c r="AV90" s="107" t="s">
        <v>67</v>
      </c>
    </row>
    <row r="91" s="1" customFormat="1" ht="19.92" customHeight="1">
      <c r="B91" s="45"/>
      <c r="C91" s="46"/>
      <c r="D91" s="131" t="s">
        <v>93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132">
        <f>ROUND(AG87*AS91,2)</f>
        <v>0</v>
      </c>
      <c r="AH91" s="133"/>
      <c r="AI91" s="133"/>
      <c r="AJ91" s="133"/>
      <c r="AK91" s="133"/>
      <c r="AL91" s="133"/>
      <c r="AM91" s="133"/>
      <c r="AN91" s="133">
        <f>ROUND(AG91+AV91,2)</f>
        <v>0</v>
      </c>
      <c r="AO91" s="133"/>
      <c r="AP91" s="133"/>
      <c r="AQ91" s="47"/>
      <c r="AS91" s="134">
        <v>0</v>
      </c>
      <c r="AT91" s="135" t="s">
        <v>94</v>
      </c>
      <c r="AU91" s="135" t="s">
        <v>45</v>
      </c>
      <c r="AV91" s="136">
        <f>ROUND(IF(AU91="základní",AG91*L31,IF(AU91="snížená",AG91*L32,0)),2)</f>
        <v>0</v>
      </c>
      <c r="BV91" s="20" t="s">
        <v>95</v>
      </c>
      <c r="BY91" s="137">
        <f>IF(AU91="základní",AV91,0)</f>
        <v>0</v>
      </c>
      <c r="BZ91" s="137">
        <f>IF(AU91="snížená",AV91,0)</f>
        <v>0</v>
      </c>
      <c r="CA91" s="137">
        <v>0</v>
      </c>
      <c r="CB91" s="137">
        <v>0</v>
      </c>
      <c r="CC91" s="137">
        <v>0</v>
      </c>
      <c r="CD91" s="137">
        <f>IF(AU91="základní",AG91,0)</f>
        <v>0</v>
      </c>
      <c r="CE91" s="137">
        <f>IF(AU91="snížená",AG91,0)</f>
        <v>0</v>
      </c>
      <c r="CF91" s="137">
        <f>IF(AU91="zákl. přenesená",AG91,0)</f>
        <v>0</v>
      </c>
      <c r="CG91" s="137">
        <f>IF(AU91="sníž. přenesená",AG91,0)</f>
        <v>0</v>
      </c>
      <c r="CH91" s="137">
        <f>IF(AU91="nulová",AG91,0)</f>
        <v>0</v>
      </c>
      <c r="CI91" s="20">
        <f>IF(AU91="základní",1,IF(AU91="snížená",2,IF(AU91="zákl. přenesená",4,IF(AU91="sníž. přenesená",5,3))))</f>
        <v>0</v>
      </c>
      <c r="CJ91" s="20">
        <f>IF(AT91="stavební čast",1,IF(8891="investiční čast",2,3))</f>
        <v>0</v>
      </c>
      <c r="CK91" s="20">
        <f>IF(D91="Vyplň vlastní","","x")</f>
        <v>0</v>
      </c>
    </row>
    <row r="92" s="1" customFormat="1" ht="19.92" customHeight="1">
      <c r="B92" s="45"/>
      <c r="C92" s="46"/>
      <c r="D92" s="138" t="s">
        <v>96</v>
      </c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46"/>
      <c r="AD92" s="46"/>
      <c r="AE92" s="46"/>
      <c r="AF92" s="46"/>
      <c r="AG92" s="132">
        <f>AG87*AS92</f>
        <v>0</v>
      </c>
      <c r="AH92" s="133"/>
      <c r="AI92" s="133"/>
      <c r="AJ92" s="133"/>
      <c r="AK92" s="133"/>
      <c r="AL92" s="133"/>
      <c r="AM92" s="133"/>
      <c r="AN92" s="133">
        <f>AG92+AV92</f>
        <v>0</v>
      </c>
      <c r="AO92" s="133"/>
      <c r="AP92" s="133"/>
      <c r="AQ92" s="47"/>
      <c r="AS92" s="139">
        <v>0</v>
      </c>
      <c r="AT92" s="140" t="s">
        <v>94</v>
      </c>
      <c r="AU92" s="140" t="s">
        <v>45</v>
      </c>
      <c r="AV92" s="141">
        <f>ROUND(IF(AU92="nulová",0,IF(OR(AU92="základní",AU92="zákl. přenesená"),AG92*L31,AG92*L32)),2)</f>
        <v>0</v>
      </c>
      <c r="BV92" s="20" t="s">
        <v>97</v>
      </c>
      <c r="BY92" s="137">
        <f>IF(AU92="základní",AV92,0)</f>
        <v>0</v>
      </c>
      <c r="BZ92" s="137">
        <f>IF(AU92="snížená",AV92,0)</f>
        <v>0</v>
      </c>
      <c r="CA92" s="137">
        <f>IF(AU92="zákl. přenesená",AV92,0)</f>
        <v>0</v>
      </c>
      <c r="CB92" s="137">
        <f>IF(AU92="sníž. přenesená",AV92,0)</f>
        <v>0</v>
      </c>
      <c r="CC92" s="137">
        <f>IF(AU92="nulová",AV92,0)</f>
        <v>0</v>
      </c>
      <c r="CD92" s="137">
        <f>IF(AU92="základní",AG92,0)</f>
        <v>0</v>
      </c>
      <c r="CE92" s="137">
        <f>IF(AU92="snížená",AG92,0)</f>
        <v>0</v>
      </c>
      <c r="CF92" s="137">
        <f>IF(AU92="zákl. přenesená",AG92,0)</f>
        <v>0</v>
      </c>
      <c r="CG92" s="137">
        <f>IF(AU92="sníž. přenesená",AG92,0)</f>
        <v>0</v>
      </c>
      <c r="CH92" s="137">
        <f>IF(AU92="nulová",AG92,0)</f>
        <v>0</v>
      </c>
      <c r="CI92" s="20">
        <f>IF(AU92="základní",1,IF(AU92="snížená",2,IF(AU92="zákl. přenesená",4,IF(AU92="sníž. přenesená",5,3))))</f>
        <v>0</v>
      </c>
      <c r="CJ92" s="20">
        <f>IF(AT92="stavební čast",1,IF(8892="investiční čast",2,3))</f>
        <v>0</v>
      </c>
      <c r="CK92" s="20">
        <f>IF(D92="Vyplň vlastní","","x")</f>
        <v>0</v>
      </c>
    </row>
    <row r="93" s="1" customFormat="1" ht="19.92" customHeight="1">
      <c r="B93" s="45"/>
      <c r="C93" s="46"/>
      <c r="D93" s="138" t="s">
        <v>96</v>
      </c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  <c r="AA93" s="131"/>
      <c r="AB93" s="131"/>
      <c r="AC93" s="46"/>
      <c r="AD93" s="46"/>
      <c r="AE93" s="46"/>
      <c r="AF93" s="46"/>
      <c r="AG93" s="132">
        <f>AG87*AS93</f>
        <v>0</v>
      </c>
      <c r="AH93" s="133"/>
      <c r="AI93" s="133"/>
      <c r="AJ93" s="133"/>
      <c r="AK93" s="133"/>
      <c r="AL93" s="133"/>
      <c r="AM93" s="133"/>
      <c r="AN93" s="133">
        <f>AG93+AV93</f>
        <v>0</v>
      </c>
      <c r="AO93" s="133"/>
      <c r="AP93" s="133"/>
      <c r="AQ93" s="47"/>
      <c r="AS93" s="139">
        <v>0</v>
      </c>
      <c r="AT93" s="140" t="s">
        <v>94</v>
      </c>
      <c r="AU93" s="140" t="s">
        <v>45</v>
      </c>
      <c r="AV93" s="141">
        <f>ROUND(IF(AU93="nulová",0,IF(OR(AU93="základní",AU93="zákl. přenesená"),AG93*L31,AG93*L32)),2)</f>
        <v>0</v>
      </c>
      <c r="BV93" s="20" t="s">
        <v>97</v>
      </c>
      <c r="BY93" s="137">
        <f>IF(AU93="základní",AV93,0)</f>
        <v>0</v>
      </c>
      <c r="BZ93" s="137">
        <f>IF(AU93="snížená",AV93,0)</f>
        <v>0</v>
      </c>
      <c r="CA93" s="137">
        <f>IF(AU93="zákl. přenesená",AV93,0)</f>
        <v>0</v>
      </c>
      <c r="CB93" s="137">
        <f>IF(AU93="sníž. přenesená",AV93,0)</f>
        <v>0</v>
      </c>
      <c r="CC93" s="137">
        <f>IF(AU93="nulová",AV93,0)</f>
        <v>0</v>
      </c>
      <c r="CD93" s="137">
        <f>IF(AU93="základní",AG93,0)</f>
        <v>0</v>
      </c>
      <c r="CE93" s="137">
        <f>IF(AU93="snížená",AG93,0)</f>
        <v>0</v>
      </c>
      <c r="CF93" s="137">
        <f>IF(AU93="zákl. přenesená",AG93,0)</f>
        <v>0</v>
      </c>
      <c r="CG93" s="137">
        <f>IF(AU93="sníž. přenesená",AG93,0)</f>
        <v>0</v>
      </c>
      <c r="CH93" s="137">
        <f>IF(AU93="nulová",AG93,0)</f>
        <v>0</v>
      </c>
      <c r="CI93" s="20">
        <f>IF(AU93="základní",1,IF(AU93="snížená",2,IF(AU93="zákl. přenesená",4,IF(AU93="sníž. přenesená",5,3))))</f>
        <v>0</v>
      </c>
      <c r="CJ93" s="20">
        <f>IF(AT93="stavební čast",1,IF(8893="investiční čast",2,3))</f>
        <v>0</v>
      </c>
      <c r="CK93" s="20">
        <f>IF(D93="Vyplň vlastní","","x")</f>
        <v>0</v>
      </c>
    </row>
    <row r="94" s="1" customFormat="1" ht="19.92" customHeight="1">
      <c r="B94" s="45"/>
      <c r="C94" s="46"/>
      <c r="D94" s="138" t="s">
        <v>96</v>
      </c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46"/>
      <c r="AD94" s="46"/>
      <c r="AE94" s="46"/>
      <c r="AF94" s="46"/>
      <c r="AG94" s="132">
        <f>AG87*AS94</f>
        <v>0</v>
      </c>
      <c r="AH94" s="133"/>
      <c r="AI94" s="133"/>
      <c r="AJ94" s="133"/>
      <c r="AK94" s="133"/>
      <c r="AL94" s="133"/>
      <c r="AM94" s="133"/>
      <c r="AN94" s="133">
        <f>AG94+AV94</f>
        <v>0</v>
      </c>
      <c r="AO94" s="133"/>
      <c r="AP94" s="133"/>
      <c r="AQ94" s="47"/>
      <c r="AS94" s="142">
        <v>0</v>
      </c>
      <c r="AT94" s="143" t="s">
        <v>94</v>
      </c>
      <c r="AU94" s="143" t="s">
        <v>45</v>
      </c>
      <c r="AV94" s="144">
        <f>ROUND(IF(AU94="nulová",0,IF(OR(AU94="základní",AU94="zákl. přenesená"),AG94*L31,AG94*L32)),2)</f>
        <v>0</v>
      </c>
      <c r="BV94" s="20" t="s">
        <v>97</v>
      </c>
      <c r="BY94" s="137">
        <f>IF(AU94="základní",AV94,0)</f>
        <v>0</v>
      </c>
      <c r="BZ94" s="137">
        <f>IF(AU94="snížená",AV94,0)</f>
        <v>0</v>
      </c>
      <c r="CA94" s="137">
        <f>IF(AU94="zákl. přenesená",AV94,0)</f>
        <v>0</v>
      </c>
      <c r="CB94" s="137">
        <f>IF(AU94="sníž. přenesená",AV94,0)</f>
        <v>0</v>
      </c>
      <c r="CC94" s="137">
        <f>IF(AU94="nulová",AV94,0)</f>
        <v>0</v>
      </c>
      <c r="CD94" s="137">
        <f>IF(AU94="základní",AG94,0)</f>
        <v>0</v>
      </c>
      <c r="CE94" s="137">
        <f>IF(AU94="snížená",AG94,0)</f>
        <v>0</v>
      </c>
      <c r="CF94" s="137">
        <f>IF(AU94="zákl. přenesená",AG94,0)</f>
        <v>0</v>
      </c>
      <c r="CG94" s="137">
        <f>IF(AU94="sníž. přenesená",AG94,0)</f>
        <v>0</v>
      </c>
      <c r="CH94" s="137">
        <f>IF(AU94="nulová",AG94,0)</f>
        <v>0</v>
      </c>
      <c r="CI94" s="20">
        <f>IF(AU94="základní",1,IF(AU94="snížená",2,IF(AU94="zákl. přenesená",4,IF(AU94="sníž. přenesená",5,3))))</f>
        <v>0</v>
      </c>
      <c r="CJ94" s="20">
        <f>IF(AT94="stavební čast",1,IF(8894="investiční čast",2,3))</f>
        <v>0</v>
      </c>
      <c r="CK94" s="20">
        <f>IF(D94="Vyplň vlastní","","x")</f>
        <v>0</v>
      </c>
    </row>
    <row r="95" s="1" customFormat="1" ht="10.8" customHeight="1">
      <c r="B95" s="45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7"/>
    </row>
    <row r="96" s="1" customFormat="1" ht="30" customHeight="1">
      <c r="B96" s="45"/>
      <c r="C96" s="145" t="s">
        <v>98</v>
      </c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  <c r="AF96" s="146"/>
      <c r="AG96" s="147">
        <f>ROUND(AG87+AG90,2)</f>
        <v>0</v>
      </c>
      <c r="AH96" s="147"/>
      <c r="AI96" s="147"/>
      <c r="AJ96" s="147"/>
      <c r="AK96" s="147"/>
      <c r="AL96" s="147"/>
      <c r="AM96" s="147"/>
      <c r="AN96" s="147">
        <f>AN87+AN90</f>
        <v>0</v>
      </c>
      <c r="AO96" s="147"/>
      <c r="AP96" s="147"/>
      <c r="AQ96" s="47"/>
    </row>
    <row r="97" s="1" customFormat="1" ht="6.96" customHeight="1">
      <c r="B97" s="74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6"/>
    </row>
  </sheetData>
  <sheetProtection sheet="1" objects="1" scenarios="1" spinCount="10" saltValue="Qnu3Sq1yXiFucku0g/urMXdENnwX4/apaJAxKDujP/8n8+gPaRKIn+XtLUhBFqbNDTzLOpA0AweKMZJHtjYK4g==" hashValue="T5+TuZBmKmKGAtetZ7ZDMSlEsOBLpE+VP91NloWGaj34lY2dDiTdcNxgrCAm0Tc3CUPubsW9UeslUa2kuxUdrg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201901-II - Pavilon č.2 -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8"/>
      <c r="B1" s="11"/>
      <c r="C1" s="11"/>
      <c r="D1" s="12" t="s">
        <v>1</v>
      </c>
      <c r="E1" s="11"/>
      <c r="F1" s="13" t="s">
        <v>99</v>
      </c>
      <c r="G1" s="13"/>
      <c r="H1" s="149" t="s">
        <v>100</v>
      </c>
      <c r="I1" s="149"/>
      <c r="J1" s="149"/>
      <c r="K1" s="149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48"/>
      <c r="V1" s="148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104</v>
      </c>
    </row>
    <row r="4" ht="36.96" customHeight="1">
      <c r="B4" s="24"/>
      <c r="C4" s="25" t="s">
        <v>105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28" t="s">
        <v>13</v>
      </c>
      <c r="AT4" s="20" t="s">
        <v>6</v>
      </c>
    </row>
    <row r="5" ht="6.96" customHeight="1">
      <c r="B5" s="24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7"/>
    </row>
    <row r="6" ht="25.44" customHeight="1">
      <c r="B6" s="24"/>
      <c r="C6" s="30"/>
      <c r="D6" s="37" t="s">
        <v>19</v>
      </c>
      <c r="E6" s="30"/>
      <c r="F6" s="150">
        <f>'Rekapitulace stavby'!K6</f>
        <v>0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7"/>
    </row>
    <row r="7" s="1" customFormat="1" ht="32.88" customHeight="1">
      <c r="B7" s="45"/>
      <c r="C7" s="46"/>
      <c r="D7" s="34" t="s">
        <v>106</v>
      </c>
      <c r="E7" s="46"/>
      <c r="F7" s="35" t="s">
        <v>107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</row>
    <row r="8" s="1" customFormat="1" ht="14.4" customHeight="1">
      <c r="B8" s="45"/>
      <c r="C8" s="46"/>
      <c r="D8" s="37" t="s">
        <v>21</v>
      </c>
      <c r="E8" s="46"/>
      <c r="F8" s="32" t="s">
        <v>22</v>
      </c>
      <c r="G8" s="46"/>
      <c r="H8" s="46"/>
      <c r="I8" s="46"/>
      <c r="J8" s="46"/>
      <c r="K8" s="46"/>
      <c r="L8" s="46"/>
      <c r="M8" s="37" t="s">
        <v>23</v>
      </c>
      <c r="N8" s="46"/>
      <c r="O8" s="32" t="s">
        <v>22</v>
      </c>
      <c r="P8" s="46"/>
      <c r="Q8" s="46"/>
      <c r="R8" s="47"/>
    </row>
    <row r="9" s="1" customFormat="1" ht="14.4" customHeight="1">
      <c r="B9" s="45"/>
      <c r="C9" s="46"/>
      <c r="D9" s="37" t="s">
        <v>24</v>
      </c>
      <c r="E9" s="46"/>
      <c r="F9" s="32" t="s">
        <v>25</v>
      </c>
      <c r="G9" s="46"/>
      <c r="H9" s="46"/>
      <c r="I9" s="46"/>
      <c r="J9" s="46"/>
      <c r="K9" s="46"/>
      <c r="L9" s="46"/>
      <c r="M9" s="37" t="s">
        <v>26</v>
      </c>
      <c r="N9" s="46"/>
      <c r="O9" s="151">
        <f>'Rekapitulace stavby'!AN8</f>
        <v>0</v>
      </c>
      <c r="P9" s="89"/>
      <c r="Q9" s="46"/>
      <c r="R9" s="47"/>
    </row>
    <row r="10" s="1" customFormat="1" ht="10.8" customHeight="1"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</row>
    <row r="11" s="1" customFormat="1" ht="14.4" customHeight="1">
      <c r="B11" s="45"/>
      <c r="C11" s="46"/>
      <c r="D11" s="37" t="s">
        <v>28</v>
      </c>
      <c r="E11" s="46"/>
      <c r="F11" s="46"/>
      <c r="G11" s="46"/>
      <c r="H11" s="46"/>
      <c r="I11" s="46"/>
      <c r="J11" s="46"/>
      <c r="K11" s="46"/>
      <c r="L11" s="46"/>
      <c r="M11" s="37" t="s">
        <v>29</v>
      </c>
      <c r="N11" s="46"/>
      <c r="O11" s="32">
        <f>IF('Rekapitulace stavby'!AN10="","",'Rekapitulace stavby'!AN10)</f>
        <v>0</v>
      </c>
      <c r="P11" s="32"/>
      <c r="Q11" s="46"/>
      <c r="R11" s="47"/>
    </row>
    <row r="12" s="1" customFormat="1" ht="18" customHeight="1">
      <c r="B12" s="45"/>
      <c r="C12" s="46"/>
      <c r="D12" s="46"/>
      <c r="E12" s="32">
        <f>IF('Rekapitulace stavby'!E11="","",'Rekapitulace stavby'!E11)</f>
        <v>0</v>
      </c>
      <c r="F12" s="46"/>
      <c r="G12" s="46"/>
      <c r="H12" s="46"/>
      <c r="I12" s="46"/>
      <c r="J12" s="46"/>
      <c r="K12" s="46"/>
      <c r="L12" s="46"/>
      <c r="M12" s="37" t="s">
        <v>31</v>
      </c>
      <c r="N12" s="46"/>
      <c r="O12" s="32">
        <f>IF('Rekapitulace stavby'!AN11="","",'Rekapitulace stavby'!AN11)</f>
        <v>0</v>
      </c>
      <c r="P12" s="32"/>
      <c r="Q12" s="46"/>
      <c r="R12" s="47"/>
    </row>
    <row r="13" s="1" customFormat="1" ht="6.96" customHeight="1">
      <c r="B13" s="4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7"/>
    </row>
    <row r="14" s="1" customFormat="1" ht="14.4" customHeight="1">
      <c r="B14" s="45"/>
      <c r="C14" s="46"/>
      <c r="D14" s="37" t="s">
        <v>32</v>
      </c>
      <c r="E14" s="46"/>
      <c r="F14" s="46"/>
      <c r="G14" s="46"/>
      <c r="H14" s="46"/>
      <c r="I14" s="46"/>
      <c r="J14" s="46"/>
      <c r="K14" s="46"/>
      <c r="L14" s="46"/>
      <c r="M14" s="37" t="s">
        <v>29</v>
      </c>
      <c r="N14" s="46"/>
      <c r="O14" s="38">
        <f>IF('Rekapitulace stavby'!AN13="","",'Rekapitulace stavby'!AN13)</f>
        <v>0</v>
      </c>
      <c r="P14" s="32"/>
      <c r="Q14" s="46"/>
      <c r="R14" s="47"/>
    </row>
    <row r="15" s="1" customFormat="1" ht="18" customHeight="1">
      <c r="B15" s="45"/>
      <c r="C15" s="46"/>
      <c r="D15" s="46"/>
      <c r="E15" s="38">
        <f>IF('Rekapitulace stavby'!E14="","",'Rekapitulace stavby'!E14)</f>
        <v>0</v>
      </c>
      <c r="F15" s="152"/>
      <c r="G15" s="152"/>
      <c r="H15" s="152"/>
      <c r="I15" s="152"/>
      <c r="J15" s="152"/>
      <c r="K15" s="152"/>
      <c r="L15" s="152"/>
      <c r="M15" s="37" t="s">
        <v>31</v>
      </c>
      <c r="N15" s="46"/>
      <c r="O15" s="38">
        <f>IF('Rekapitulace stavby'!AN14="","",'Rekapitulace stavby'!AN14)</f>
        <v>0</v>
      </c>
      <c r="P15" s="32"/>
      <c r="Q15" s="46"/>
      <c r="R15" s="47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7"/>
    </row>
    <row r="17" s="1" customFormat="1" ht="14.4" customHeight="1">
      <c r="B17" s="45"/>
      <c r="C17" s="46"/>
      <c r="D17" s="37" t="s">
        <v>34</v>
      </c>
      <c r="E17" s="46"/>
      <c r="F17" s="46"/>
      <c r="G17" s="46"/>
      <c r="H17" s="46"/>
      <c r="I17" s="46"/>
      <c r="J17" s="46"/>
      <c r="K17" s="46"/>
      <c r="L17" s="46"/>
      <c r="M17" s="37" t="s">
        <v>29</v>
      </c>
      <c r="N17" s="46"/>
      <c r="O17" s="32" t="s">
        <v>35</v>
      </c>
      <c r="P17" s="32"/>
      <c r="Q17" s="46"/>
      <c r="R17" s="47"/>
    </row>
    <row r="18" s="1" customFormat="1" ht="18" customHeight="1">
      <c r="B18" s="45"/>
      <c r="C18" s="46"/>
      <c r="D18" s="46"/>
      <c r="E18" s="32" t="s">
        <v>36</v>
      </c>
      <c r="F18" s="46"/>
      <c r="G18" s="46"/>
      <c r="H18" s="46"/>
      <c r="I18" s="46"/>
      <c r="J18" s="46"/>
      <c r="K18" s="46"/>
      <c r="L18" s="46"/>
      <c r="M18" s="37" t="s">
        <v>31</v>
      </c>
      <c r="N18" s="46"/>
      <c r="O18" s="32" t="s">
        <v>37</v>
      </c>
      <c r="P18" s="32"/>
      <c r="Q18" s="46"/>
      <c r="R18" s="47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7"/>
    </row>
    <row r="20" s="1" customFormat="1" ht="14.4" customHeight="1">
      <c r="B20" s="45"/>
      <c r="C20" s="46"/>
      <c r="D20" s="37" t="s">
        <v>39</v>
      </c>
      <c r="E20" s="46"/>
      <c r="F20" s="46"/>
      <c r="G20" s="46"/>
      <c r="H20" s="46"/>
      <c r="I20" s="46"/>
      <c r="J20" s="46"/>
      <c r="K20" s="46"/>
      <c r="L20" s="46"/>
      <c r="M20" s="37" t="s">
        <v>29</v>
      </c>
      <c r="N20" s="46"/>
      <c r="O20" s="32">
        <f>IF('Rekapitulace stavby'!AN19="","",'Rekapitulace stavby'!AN19)</f>
        <v>0</v>
      </c>
      <c r="P20" s="32"/>
      <c r="Q20" s="46"/>
      <c r="R20" s="47"/>
    </row>
    <row r="21" s="1" customFormat="1" ht="18" customHeight="1">
      <c r="B21" s="45"/>
      <c r="C21" s="46"/>
      <c r="D21" s="46"/>
      <c r="E21" s="32">
        <f>IF('Rekapitulace stavby'!E20="","",'Rekapitulace stavby'!E20)</f>
        <v>0</v>
      </c>
      <c r="F21" s="46"/>
      <c r="G21" s="46"/>
      <c r="H21" s="46"/>
      <c r="I21" s="46"/>
      <c r="J21" s="46"/>
      <c r="K21" s="46"/>
      <c r="L21" s="46"/>
      <c r="M21" s="37" t="s">
        <v>31</v>
      </c>
      <c r="N21" s="46"/>
      <c r="O21" s="32">
        <f>IF('Rekapitulace stavby'!AN20="","",'Rekapitulace stavby'!AN20)</f>
        <v>0</v>
      </c>
      <c r="P21" s="32"/>
      <c r="Q21" s="46"/>
      <c r="R21" s="47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7"/>
    </row>
    <row r="23" s="1" customFormat="1" ht="14.4" customHeight="1">
      <c r="B23" s="45"/>
      <c r="C23" s="46"/>
      <c r="D23" s="37" t="s">
        <v>40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7"/>
    </row>
    <row r="24" s="1" customFormat="1" ht="16.5" customHeight="1">
      <c r="B24" s="45"/>
      <c r="C24" s="46"/>
      <c r="D24" s="46"/>
      <c r="E24" s="41" t="s">
        <v>22</v>
      </c>
      <c r="F24" s="41"/>
      <c r="G24" s="41"/>
      <c r="H24" s="41"/>
      <c r="I24" s="41"/>
      <c r="J24" s="41"/>
      <c r="K24" s="41"/>
      <c r="L24" s="41"/>
      <c r="M24" s="46"/>
      <c r="N24" s="46"/>
      <c r="O24" s="46"/>
      <c r="P24" s="46"/>
      <c r="Q24" s="46"/>
      <c r="R24" s="47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7"/>
    </row>
    <row r="26" s="1" customFormat="1" ht="6.96" customHeight="1">
      <c r="B26" s="45"/>
      <c r="C26" s="4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46"/>
      <c r="R26" s="47"/>
    </row>
    <row r="27" s="1" customFormat="1" ht="14.4" customHeight="1">
      <c r="B27" s="45"/>
      <c r="C27" s="46"/>
      <c r="D27" s="153" t="s">
        <v>108</v>
      </c>
      <c r="E27" s="46"/>
      <c r="F27" s="46"/>
      <c r="G27" s="46"/>
      <c r="H27" s="46"/>
      <c r="I27" s="46"/>
      <c r="J27" s="46"/>
      <c r="K27" s="46"/>
      <c r="L27" s="46"/>
      <c r="M27" s="44">
        <f>N88</f>
        <v>0</v>
      </c>
      <c r="N27" s="44"/>
      <c r="O27" s="44"/>
      <c r="P27" s="44"/>
      <c r="Q27" s="46"/>
      <c r="R27" s="47"/>
    </row>
    <row r="28" s="1" customFormat="1" ht="14.4" customHeight="1">
      <c r="B28" s="45"/>
      <c r="C28" s="46"/>
      <c r="D28" s="43" t="s">
        <v>93</v>
      </c>
      <c r="E28" s="46"/>
      <c r="F28" s="46"/>
      <c r="G28" s="46"/>
      <c r="H28" s="46"/>
      <c r="I28" s="46"/>
      <c r="J28" s="46"/>
      <c r="K28" s="46"/>
      <c r="L28" s="46"/>
      <c r="M28" s="44">
        <f>N99</f>
        <v>0</v>
      </c>
      <c r="N28" s="44"/>
      <c r="O28" s="44"/>
      <c r="P28" s="44"/>
      <c r="Q28" s="46"/>
      <c r="R28" s="47"/>
    </row>
    <row r="29" s="1" customFormat="1" ht="6.96" customHeight="1"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7"/>
    </row>
    <row r="30" s="1" customFormat="1" ht="25.44" customHeight="1">
      <c r="B30" s="45"/>
      <c r="C30" s="46"/>
      <c r="D30" s="154" t="s">
        <v>43</v>
      </c>
      <c r="E30" s="46"/>
      <c r="F30" s="46"/>
      <c r="G30" s="46"/>
      <c r="H30" s="46"/>
      <c r="I30" s="46"/>
      <c r="J30" s="46"/>
      <c r="K30" s="46"/>
      <c r="L30" s="46"/>
      <c r="M30" s="155">
        <f>ROUND(M27+M28,2)</f>
        <v>0</v>
      </c>
      <c r="N30" s="46"/>
      <c r="O30" s="46"/>
      <c r="P30" s="46"/>
      <c r="Q30" s="46"/>
      <c r="R30" s="47"/>
    </row>
    <row r="31" s="1" customFormat="1" ht="6.96" customHeight="1">
      <c r="B31" s="45"/>
      <c r="C31" s="4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46"/>
      <c r="R31" s="47"/>
    </row>
    <row r="32" s="1" customFormat="1" ht="14.4" customHeight="1">
      <c r="B32" s="45"/>
      <c r="C32" s="46"/>
      <c r="D32" s="53" t="s">
        <v>44</v>
      </c>
      <c r="E32" s="53" t="s">
        <v>45</v>
      </c>
      <c r="F32" s="54">
        <v>0.20999999999999999</v>
      </c>
      <c r="G32" s="156" t="s">
        <v>46</v>
      </c>
      <c r="H32" s="157">
        <f>ROUND((((SUM(BE99:BE106)+SUM(BE124:BE158))+SUM(BE160:BE164))),2)</f>
        <v>0</v>
      </c>
      <c r="I32" s="46"/>
      <c r="J32" s="46"/>
      <c r="K32" s="46"/>
      <c r="L32" s="46"/>
      <c r="M32" s="157">
        <f>ROUND(((ROUND((SUM(BE99:BE106)+SUM(BE124:BE158)), 2)*F32)+SUM(BE160:BE164)*F32),2)</f>
        <v>0</v>
      </c>
      <c r="N32" s="46"/>
      <c r="O32" s="46"/>
      <c r="P32" s="46"/>
      <c r="Q32" s="46"/>
      <c r="R32" s="47"/>
    </row>
    <row r="33" s="1" customFormat="1" ht="14.4" customHeight="1">
      <c r="B33" s="45"/>
      <c r="C33" s="46"/>
      <c r="D33" s="46"/>
      <c r="E33" s="53" t="s">
        <v>47</v>
      </c>
      <c r="F33" s="54">
        <v>0.14999999999999999</v>
      </c>
      <c r="G33" s="156" t="s">
        <v>46</v>
      </c>
      <c r="H33" s="157">
        <f>ROUND((((SUM(BF99:BF106)+SUM(BF124:BF158))+SUM(BF160:BF164))),2)</f>
        <v>0</v>
      </c>
      <c r="I33" s="46"/>
      <c r="J33" s="46"/>
      <c r="K33" s="46"/>
      <c r="L33" s="46"/>
      <c r="M33" s="157">
        <f>ROUND(((ROUND((SUM(BF99:BF106)+SUM(BF124:BF158)), 2)*F33)+SUM(BF160:BF164)*F33),2)</f>
        <v>0</v>
      </c>
      <c r="N33" s="46"/>
      <c r="O33" s="46"/>
      <c r="P33" s="46"/>
      <c r="Q33" s="46"/>
      <c r="R33" s="47"/>
    </row>
    <row r="34" hidden="1" s="1" customFormat="1" ht="14.4" customHeight="1">
      <c r="B34" s="45"/>
      <c r="C34" s="46"/>
      <c r="D34" s="46"/>
      <c r="E34" s="53" t="s">
        <v>48</v>
      </c>
      <c r="F34" s="54">
        <v>0.20999999999999999</v>
      </c>
      <c r="G34" s="156" t="s">
        <v>46</v>
      </c>
      <c r="H34" s="157">
        <f>ROUND((((SUM(BG99:BG106)+SUM(BG124:BG158))+SUM(BG160:BG164))),2)</f>
        <v>0</v>
      </c>
      <c r="I34" s="46"/>
      <c r="J34" s="46"/>
      <c r="K34" s="46"/>
      <c r="L34" s="46"/>
      <c r="M34" s="157">
        <v>0</v>
      </c>
      <c r="N34" s="46"/>
      <c r="O34" s="46"/>
      <c r="P34" s="46"/>
      <c r="Q34" s="46"/>
      <c r="R34" s="47"/>
    </row>
    <row r="35" hidden="1" s="1" customFormat="1" ht="14.4" customHeight="1">
      <c r="B35" s="45"/>
      <c r="C35" s="46"/>
      <c r="D35" s="46"/>
      <c r="E35" s="53" t="s">
        <v>49</v>
      </c>
      <c r="F35" s="54">
        <v>0.14999999999999999</v>
      </c>
      <c r="G35" s="156" t="s">
        <v>46</v>
      </c>
      <c r="H35" s="157">
        <f>ROUND((((SUM(BH99:BH106)+SUM(BH124:BH158))+SUM(BH160:BH164))),2)</f>
        <v>0</v>
      </c>
      <c r="I35" s="46"/>
      <c r="J35" s="46"/>
      <c r="K35" s="46"/>
      <c r="L35" s="46"/>
      <c r="M35" s="157">
        <v>0</v>
      </c>
      <c r="N35" s="46"/>
      <c r="O35" s="46"/>
      <c r="P35" s="46"/>
      <c r="Q35" s="46"/>
      <c r="R35" s="47"/>
    </row>
    <row r="36" hidden="1" s="1" customFormat="1" ht="14.4" customHeight="1">
      <c r="B36" s="45"/>
      <c r="C36" s="46"/>
      <c r="D36" s="46"/>
      <c r="E36" s="53" t="s">
        <v>50</v>
      </c>
      <c r="F36" s="54">
        <v>0</v>
      </c>
      <c r="G36" s="156" t="s">
        <v>46</v>
      </c>
      <c r="H36" s="157">
        <f>ROUND((((SUM(BI99:BI106)+SUM(BI124:BI158))+SUM(BI160:BI164))),2)</f>
        <v>0</v>
      </c>
      <c r="I36" s="46"/>
      <c r="J36" s="46"/>
      <c r="K36" s="46"/>
      <c r="L36" s="46"/>
      <c r="M36" s="157">
        <v>0</v>
      </c>
      <c r="N36" s="46"/>
      <c r="O36" s="46"/>
      <c r="P36" s="46"/>
      <c r="Q36" s="46"/>
      <c r="R36" s="47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7"/>
    </row>
    <row r="38" s="1" customFormat="1" ht="25.44" customHeight="1">
      <c r="B38" s="45"/>
      <c r="C38" s="146"/>
      <c r="D38" s="158" t="s">
        <v>51</v>
      </c>
      <c r="E38" s="102"/>
      <c r="F38" s="102"/>
      <c r="G38" s="159" t="s">
        <v>52</v>
      </c>
      <c r="H38" s="160" t="s">
        <v>53</v>
      </c>
      <c r="I38" s="102"/>
      <c r="J38" s="102"/>
      <c r="K38" s="102"/>
      <c r="L38" s="161">
        <f>SUM(M30:M36)</f>
        <v>0</v>
      </c>
      <c r="M38" s="161"/>
      <c r="N38" s="161"/>
      <c r="O38" s="161"/>
      <c r="P38" s="162"/>
      <c r="Q38" s="146"/>
      <c r="R38" s="47"/>
    </row>
    <row r="39" s="1" customFormat="1" ht="14.4" customHeight="1">
      <c r="B39" s="45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7"/>
    </row>
    <row r="40" s="1" customFormat="1" ht="14.4" customHeight="1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7"/>
    </row>
    <row r="41">
      <c r="B41" s="24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27"/>
    </row>
    <row r="42">
      <c r="B42" s="24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7"/>
    </row>
    <row r="43">
      <c r="B43" s="24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7"/>
    </row>
    <row r="44">
      <c r="B44" s="24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7"/>
    </row>
    <row r="45">
      <c r="B45" s="24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7"/>
    </row>
    <row r="46">
      <c r="B46" s="24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7"/>
    </row>
    <row r="47">
      <c r="B47" s="24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7"/>
    </row>
    <row r="48">
      <c r="B48" s="24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7"/>
    </row>
    <row r="49">
      <c r="B49" s="24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7"/>
    </row>
    <row r="50" s="1" customFormat="1">
      <c r="B50" s="45"/>
      <c r="C50" s="46"/>
      <c r="D50" s="65" t="s">
        <v>54</v>
      </c>
      <c r="E50" s="66"/>
      <c r="F50" s="66"/>
      <c r="G50" s="66"/>
      <c r="H50" s="67"/>
      <c r="I50" s="46"/>
      <c r="J50" s="65" t="s">
        <v>55</v>
      </c>
      <c r="K50" s="66"/>
      <c r="L50" s="66"/>
      <c r="M50" s="66"/>
      <c r="N50" s="66"/>
      <c r="O50" s="66"/>
      <c r="P50" s="67"/>
      <c r="Q50" s="46"/>
      <c r="R50" s="47"/>
    </row>
    <row r="51">
      <c r="B51" s="24"/>
      <c r="C51" s="30"/>
      <c r="D51" s="68"/>
      <c r="E51" s="30"/>
      <c r="F51" s="30"/>
      <c r="G51" s="30"/>
      <c r="H51" s="69"/>
      <c r="I51" s="30"/>
      <c r="J51" s="68"/>
      <c r="K51" s="30"/>
      <c r="L51" s="30"/>
      <c r="M51" s="30"/>
      <c r="N51" s="30"/>
      <c r="O51" s="30"/>
      <c r="P51" s="69"/>
      <c r="Q51" s="30"/>
      <c r="R51" s="27"/>
    </row>
    <row r="52">
      <c r="B52" s="24"/>
      <c r="C52" s="30"/>
      <c r="D52" s="68"/>
      <c r="E52" s="30"/>
      <c r="F52" s="30"/>
      <c r="G52" s="30"/>
      <c r="H52" s="69"/>
      <c r="I52" s="30"/>
      <c r="J52" s="68"/>
      <c r="K52" s="30"/>
      <c r="L52" s="30"/>
      <c r="M52" s="30"/>
      <c r="N52" s="30"/>
      <c r="O52" s="30"/>
      <c r="P52" s="69"/>
      <c r="Q52" s="30"/>
      <c r="R52" s="27"/>
    </row>
    <row r="53">
      <c r="B53" s="24"/>
      <c r="C53" s="30"/>
      <c r="D53" s="68"/>
      <c r="E53" s="30"/>
      <c r="F53" s="30"/>
      <c r="G53" s="30"/>
      <c r="H53" s="69"/>
      <c r="I53" s="30"/>
      <c r="J53" s="68"/>
      <c r="K53" s="30"/>
      <c r="L53" s="30"/>
      <c r="M53" s="30"/>
      <c r="N53" s="30"/>
      <c r="O53" s="30"/>
      <c r="P53" s="69"/>
      <c r="Q53" s="30"/>
      <c r="R53" s="27"/>
    </row>
    <row r="54">
      <c r="B54" s="24"/>
      <c r="C54" s="30"/>
      <c r="D54" s="68"/>
      <c r="E54" s="30"/>
      <c r="F54" s="30"/>
      <c r="G54" s="30"/>
      <c r="H54" s="69"/>
      <c r="I54" s="30"/>
      <c r="J54" s="68"/>
      <c r="K54" s="30"/>
      <c r="L54" s="30"/>
      <c r="M54" s="30"/>
      <c r="N54" s="30"/>
      <c r="O54" s="30"/>
      <c r="P54" s="69"/>
      <c r="Q54" s="30"/>
      <c r="R54" s="27"/>
    </row>
    <row r="55">
      <c r="B55" s="24"/>
      <c r="C55" s="30"/>
      <c r="D55" s="68"/>
      <c r="E55" s="30"/>
      <c r="F55" s="30"/>
      <c r="G55" s="30"/>
      <c r="H55" s="69"/>
      <c r="I55" s="30"/>
      <c r="J55" s="68"/>
      <c r="K55" s="30"/>
      <c r="L55" s="30"/>
      <c r="M55" s="30"/>
      <c r="N55" s="30"/>
      <c r="O55" s="30"/>
      <c r="P55" s="69"/>
      <c r="Q55" s="30"/>
      <c r="R55" s="27"/>
    </row>
    <row r="56">
      <c r="B56" s="24"/>
      <c r="C56" s="30"/>
      <c r="D56" s="68"/>
      <c r="E56" s="30"/>
      <c r="F56" s="30"/>
      <c r="G56" s="30"/>
      <c r="H56" s="69"/>
      <c r="I56" s="30"/>
      <c r="J56" s="68"/>
      <c r="K56" s="30"/>
      <c r="L56" s="30"/>
      <c r="M56" s="30"/>
      <c r="N56" s="30"/>
      <c r="O56" s="30"/>
      <c r="P56" s="69"/>
      <c r="Q56" s="30"/>
      <c r="R56" s="27"/>
    </row>
    <row r="57">
      <c r="B57" s="24"/>
      <c r="C57" s="30"/>
      <c r="D57" s="68"/>
      <c r="E57" s="30"/>
      <c r="F57" s="30"/>
      <c r="G57" s="30"/>
      <c r="H57" s="69"/>
      <c r="I57" s="30"/>
      <c r="J57" s="68"/>
      <c r="K57" s="30"/>
      <c r="L57" s="30"/>
      <c r="M57" s="30"/>
      <c r="N57" s="30"/>
      <c r="O57" s="30"/>
      <c r="P57" s="69"/>
      <c r="Q57" s="30"/>
      <c r="R57" s="27"/>
    </row>
    <row r="58">
      <c r="B58" s="24"/>
      <c r="C58" s="30"/>
      <c r="D58" s="68"/>
      <c r="E58" s="30"/>
      <c r="F58" s="30"/>
      <c r="G58" s="30"/>
      <c r="H58" s="69"/>
      <c r="I58" s="30"/>
      <c r="J58" s="68"/>
      <c r="K58" s="30"/>
      <c r="L58" s="30"/>
      <c r="M58" s="30"/>
      <c r="N58" s="30"/>
      <c r="O58" s="30"/>
      <c r="P58" s="69"/>
      <c r="Q58" s="30"/>
      <c r="R58" s="27"/>
    </row>
    <row r="59" s="1" customFormat="1">
      <c r="B59" s="45"/>
      <c r="C59" s="46"/>
      <c r="D59" s="70" t="s">
        <v>56</v>
      </c>
      <c r="E59" s="71"/>
      <c r="F59" s="71"/>
      <c r="G59" s="72" t="s">
        <v>57</v>
      </c>
      <c r="H59" s="73"/>
      <c r="I59" s="46"/>
      <c r="J59" s="70" t="s">
        <v>56</v>
      </c>
      <c r="K59" s="71"/>
      <c r="L59" s="71"/>
      <c r="M59" s="71"/>
      <c r="N59" s="72" t="s">
        <v>57</v>
      </c>
      <c r="O59" s="71"/>
      <c r="P59" s="73"/>
      <c r="Q59" s="46"/>
      <c r="R59" s="47"/>
    </row>
    <row r="60">
      <c r="B60" s="24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7"/>
    </row>
    <row r="61" s="1" customFormat="1">
      <c r="B61" s="45"/>
      <c r="C61" s="46"/>
      <c r="D61" s="65" t="s">
        <v>58</v>
      </c>
      <c r="E61" s="66"/>
      <c r="F61" s="66"/>
      <c r="G61" s="66"/>
      <c r="H61" s="67"/>
      <c r="I61" s="46"/>
      <c r="J61" s="65" t="s">
        <v>59</v>
      </c>
      <c r="K61" s="66"/>
      <c r="L61" s="66"/>
      <c r="M61" s="66"/>
      <c r="N61" s="66"/>
      <c r="O61" s="66"/>
      <c r="P61" s="67"/>
      <c r="Q61" s="46"/>
      <c r="R61" s="47"/>
    </row>
    <row r="62">
      <c r="B62" s="24"/>
      <c r="C62" s="30"/>
      <c r="D62" s="68"/>
      <c r="E62" s="30"/>
      <c r="F62" s="30"/>
      <c r="G62" s="30"/>
      <c r="H62" s="69"/>
      <c r="I62" s="30"/>
      <c r="J62" s="68"/>
      <c r="K62" s="30"/>
      <c r="L62" s="30"/>
      <c r="M62" s="30"/>
      <c r="N62" s="30"/>
      <c r="O62" s="30"/>
      <c r="P62" s="69"/>
      <c r="Q62" s="30"/>
      <c r="R62" s="27"/>
    </row>
    <row r="63">
      <c r="B63" s="24"/>
      <c r="C63" s="30"/>
      <c r="D63" s="68"/>
      <c r="E63" s="30"/>
      <c r="F63" s="30"/>
      <c r="G63" s="30"/>
      <c r="H63" s="69"/>
      <c r="I63" s="30"/>
      <c r="J63" s="68"/>
      <c r="K63" s="30"/>
      <c r="L63" s="30"/>
      <c r="M63" s="30"/>
      <c r="N63" s="30"/>
      <c r="O63" s="30"/>
      <c r="P63" s="69"/>
      <c r="Q63" s="30"/>
      <c r="R63" s="27"/>
    </row>
    <row r="64">
      <c r="B64" s="24"/>
      <c r="C64" s="30"/>
      <c r="D64" s="68"/>
      <c r="E64" s="30"/>
      <c r="F64" s="30"/>
      <c r="G64" s="30"/>
      <c r="H64" s="69"/>
      <c r="I64" s="30"/>
      <c r="J64" s="68"/>
      <c r="K64" s="30"/>
      <c r="L64" s="30"/>
      <c r="M64" s="30"/>
      <c r="N64" s="30"/>
      <c r="O64" s="30"/>
      <c r="P64" s="69"/>
      <c r="Q64" s="30"/>
      <c r="R64" s="27"/>
    </row>
    <row r="65">
      <c r="B65" s="24"/>
      <c r="C65" s="30"/>
      <c r="D65" s="68"/>
      <c r="E65" s="30"/>
      <c r="F65" s="30"/>
      <c r="G65" s="30"/>
      <c r="H65" s="69"/>
      <c r="I65" s="30"/>
      <c r="J65" s="68"/>
      <c r="K65" s="30"/>
      <c r="L65" s="30"/>
      <c r="M65" s="30"/>
      <c r="N65" s="30"/>
      <c r="O65" s="30"/>
      <c r="P65" s="69"/>
      <c r="Q65" s="30"/>
      <c r="R65" s="27"/>
    </row>
    <row r="66">
      <c r="B66" s="24"/>
      <c r="C66" s="30"/>
      <c r="D66" s="68"/>
      <c r="E66" s="30"/>
      <c r="F66" s="30"/>
      <c r="G66" s="30"/>
      <c r="H66" s="69"/>
      <c r="I66" s="30"/>
      <c r="J66" s="68"/>
      <c r="K66" s="30"/>
      <c r="L66" s="30"/>
      <c r="M66" s="30"/>
      <c r="N66" s="30"/>
      <c r="O66" s="30"/>
      <c r="P66" s="69"/>
      <c r="Q66" s="30"/>
      <c r="R66" s="27"/>
    </row>
    <row r="67">
      <c r="B67" s="24"/>
      <c r="C67" s="30"/>
      <c r="D67" s="68"/>
      <c r="E67" s="30"/>
      <c r="F67" s="30"/>
      <c r="G67" s="30"/>
      <c r="H67" s="69"/>
      <c r="I67" s="30"/>
      <c r="J67" s="68"/>
      <c r="K67" s="30"/>
      <c r="L67" s="30"/>
      <c r="M67" s="30"/>
      <c r="N67" s="30"/>
      <c r="O67" s="30"/>
      <c r="P67" s="69"/>
      <c r="Q67" s="30"/>
      <c r="R67" s="27"/>
    </row>
    <row r="68">
      <c r="B68" s="24"/>
      <c r="C68" s="30"/>
      <c r="D68" s="68"/>
      <c r="E68" s="30"/>
      <c r="F68" s="30"/>
      <c r="G68" s="30"/>
      <c r="H68" s="69"/>
      <c r="I68" s="30"/>
      <c r="J68" s="68"/>
      <c r="K68" s="30"/>
      <c r="L68" s="30"/>
      <c r="M68" s="30"/>
      <c r="N68" s="30"/>
      <c r="O68" s="30"/>
      <c r="P68" s="69"/>
      <c r="Q68" s="30"/>
      <c r="R68" s="27"/>
    </row>
    <row r="69">
      <c r="B69" s="24"/>
      <c r="C69" s="30"/>
      <c r="D69" s="68"/>
      <c r="E69" s="30"/>
      <c r="F69" s="30"/>
      <c r="G69" s="30"/>
      <c r="H69" s="69"/>
      <c r="I69" s="30"/>
      <c r="J69" s="68"/>
      <c r="K69" s="30"/>
      <c r="L69" s="30"/>
      <c r="M69" s="30"/>
      <c r="N69" s="30"/>
      <c r="O69" s="30"/>
      <c r="P69" s="69"/>
      <c r="Q69" s="30"/>
      <c r="R69" s="27"/>
    </row>
    <row r="70" s="1" customFormat="1">
      <c r="B70" s="45"/>
      <c r="C70" s="46"/>
      <c r="D70" s="70" t="s">
        <v>56</v>
      </c>
      <c r="E70" s="71"/>
      <c r="F70" s="71"/>
      <c r="G70" s="72" t="s">
        <v>57</v>
      </c>
      <c r="H70" s="73"/>
      <c r="I70" s="46"/>
      <c r="J70" s="70" t="s">
        <v>56</v>
      </c>
      <c r="K70" s="71"/>
      <c r="L70" s="71"/>
      <c r="M70" s="71"/>
      <c r="N70" s="72" t="s">
        <v>57</v>
      </c>
      <c r="O70" s="71"/>
      <c r="P70" s="73"/>
      <c r="Q70" s="46"/>
      <c r="R70" s="47"/>
    </row>
    <row r="71" s="1" customFormat="1" ht="14.4" customHeight="1">
      <c r="B71" s="74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6"/>
    </row>
    <row r="75" s="1" customFormat="1" ht="6.96" customHeight="1">
      <c r="B75" s="163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5"/>
    </row>
    <row r="76" s="1" customFormat="1" ht="36.96" customHeight="1">
      <c r="B76" s="45"/>
      <c r="C76" s="25" t="s">
        <v>109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7"/>
      <c r="T76" s="166"/>
      <c r="U76" s="166"/>
    </row>
    <row r="77" s="1" customFormat="1" ht="6.96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7"/>
      <c r="T77" s="166"/>
      <c r="U77" s="166"/>
    </row>
    <row r="78" s="1" customFormat="1" ht="30" customHeight="1">
      <c r="B78" s="45"/>
      <c r="C78" s="37" t="s">
        <v>19</v>
      </c>
      <c r="D78" s="46"/>
      <c r="E78" s="46"/>
      <c r="F78" s="150">
        <f>F6</f>
        <v>0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6"/>
      <c r="R78" s="47"/>
      <c r="T78" s="166"/>
      <c r="U78" s="166"/>
    </row>
    <row r="79" s="1" customFormat="1" ht="36.96" customHeight="1">
      <c r="B79" s="45"/>
      <c r="C79" s="84" t="s">
        <v>106</v>
      </c>
      <c r="D79" s="46"/>
      <c r="E79" s="46"/>
      <c r="F79" s="86">
        <f>F7</f>
        <v>0</v>
      </c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7"/>
      <c r="T79" s="166"/>
      <c r="U79" s="166"/>
    </row>
    <row r="80" s="1" customFormat="1" ht="6.96" customHeight="1"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7"/>
      <c r="T80" s="166"/>
      <c r="U80" s="166"/>
    </row>
    <row r="81" s="1" customFormat="1" ht="18" customHeight="1">
      <c r="B81" s="45"/>
      <c r="C81" s="37" t="s">
        <v>24</v>
      </c>
      <c r="D81" s="46"/>
      <c r="E81" s="46"/>
      <c r="F81" s="32">
        <f>F9</f>
        <v>0</v>
      </c>
      <c r="G81" s="46"/>
      <c r="H81" s="46"/>
      <c r="I81" s="46"/>
      <c r="J81" s="46"/>
      <c r="K81" s="37" t="s">
        <v>26</v>
      </c>
      <c r="L81" s="46"/>
      <c r="M81" s="89">
        <f>IF(O9="","",O9)</f>
        <v>0</v>
      </c>
      <c r="N81" s="89"/>
      <c r="O81" s="89"/>
      <c r="P81" s="89"/>
      <c r="Q81" s="46"/>
      <c r="R81" s="47"/>
      <c r="T81" s="166"/>
      <c r="U81" s="166"/>
    </row>
    <row r="82" s="1" customFormat="1" ht="6.96" customHeight="1">
      <c r="B82" s="45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7"/>
      <c r="T82" s="166"/>
      <c r="U82" s="166"/>
    </row>
    <row r="83" s="1" customFormat="1">
      <c r="B83" s="45"/>
      <c r="C83" s="37" t="s">
        <v>28</v>
      </c>
      <c r="D83" s="46"/>
      <c r="E83" s="46"/>
      <c r="F83" s="32">
        <f>E12</f>
        <v>0</v>
      </c>
      <c r="G83" s="46"/>
      <c r="H83" s="46"/>
      <c r="I83" s="46"/>
      <c r="J83" s="46"/>
      <c r="K83" s="37" t="s">
        <v>34</v>
      </c>
      <c r="L83" s="46"/>
      <c r="M83" s="32">
        <f>E18</f>
        <v>0</v>
      </c>
      <c r="N83" s="32"/>
      <c r="O83" s="32"/>
      <c r="P83" s="32"/>
      <c r="Q83" s="32"/>
      <c r="R83" s="47"/>
      <c r="T83" s="166"/>
      <c r="U83" s="166"/>
    </row>
    <row r="84" s="1" customFormat="1" ht="14.4" customHeight="1">
      <c r="B84" s="45"/>
      <c r="C84" s="37" t="s">
        <v>32</v>
      </c>
      <c r="D84" s="46"/>
      <c r="E84" s="46"/>
      <c r="F84" s="32">
        <f>IF(E15="","",E15)</f>
        <v>0</v>
      </c>
      <c r="G84" s="46"/>
      <c r="H84" s="46"/>
      <c r="I84" s="46"/>
      <c r="J84" s="46"/>
      <c r="K84" s="37" t="s">
        <v>39</v>
      </c>
      <c r="L84" s="46"/>
      <c r="M84" s="32">
        <f>E21</f>
        <v>0</v>
      </c>
      <c r="N84" s="32"/>
      <c r="O84" s="32"/>
      <c r="P84" s="32"/>
      <c r="Q84" s="32"/>
      <c r="R84" s="47"/>
      <c r="T84" s="166"/>
      <c r="U84" s="166"/>
    </row>
    <row r="85" s="1" customFormat="1" ht="10.32" customHeight="1"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7"/>
      <c r="T85" s="166"/>
      <c r="U85" s="166"/>
    </row>
    <row r="86" s="1" customFormat="1" ht="29.28" customHeight="1">
      <c r="B86" s="45"/>
      <c r="C86" s="167" t="s">
        <v>110</v>
      </c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67" t="s">
        <v>111</v>
      </c>
      <c r="O86" s="146"/>
      <c r="P86" s="146"/>
      <c r="Q86" s="146"/>
      <c r="R86" s="47"/>
      <c r="T86" s="166"/>
      <c r="U86" s="166"/>
    </row>
    <row r="87" s="1" customFormat="1" ht="10.32" customHeight="1">
      <c r="B87" s="45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7"/>
      <c r="T87" s="166"/>
      <c r="U87" s="166"/>
    </row>
    <row r="88" s="1" customFormat="1" ht="29.28" customHeight="1">
      <c r="B88" s="45"/>
      <c r="C88" s="168" t="s">
        <v>112</v>
      </c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112">
        <f>N124</f>
        <v>0</v>
      </c>
      <c r="O88" s="169"/>
      <c r="P88" s="169"/>
      <c r="Q88" s="169"/>
      <c r="R88" s="47"/>
      <c r="T88" s="166"/>
      <c r="U88" s="166"/>
      <c r="AU88" s="20" t="s">
        <v>113</v>
      </c>
    </row>
    <row r="89" s="6" customFormat="1" ht="24.96" customHeight="1">
      <c r="B89" s="170"/>
      <c r="C89" s="171"/>
      <c r="D89" s="172" t="s">
        <v>114</v>
      </c>
      <c r="E89" s="171"/>
      <c r="F89" s="171"/>
      <c r="G89" s="171"/>
      <c r="H89" s="171"/>
      <c r="I89" s="171"/>
      <c r="J89" s="171"/>
      <c r="K89" s="171"/>
      <c r="L89" s="171"/>
      <c r="M89" s="171"/>
      <c r="N89" s="173">
        <f>N125</f>
        <v>0</v>
      </c>
      <c r="O89" s="171"/>
      <c r="P89" s="171"/>
      <c r="Q89" s="171"/>
      <c r="R89" s="174"/>
      <c r="T89" s="175"/>
      <c r="U89" s="175"/>
    </row>
    <row r="90" s="7" customFormat="1" ht="19.92" customHeight="1">
      <c r="B90" s="176"/>
      <c r="C90" s="177"/>
      <c r="D90" s="131" t="s">
        <v>115</v>
      </c>
      <c r="E90" s="177"/>
      <c r="F90" s="177"/>
      <c r="G90" s="177"/>
      <c r="H90" s="177"/>
      <c r="I90" s="177"/>
      <c r="J90" s="177"/>
      <c r="K90" s="177"/>
      <c r="L90" s="177"/>
      <c r="M90" s="177"/>
      <c r="N90" s="133">
        <f>N126</f>
        <v>0</v>
      </c>
      <c r="O90" s="177"/>
      <c r="P90" s="177"/>
      <c r="Q90" s="177"/>
      <c r="R90" s="178"/>
      <c r="T90" s="179"/>
      <c r="U90" s="179"/>
    </row>
    <row r="91" s="7" customFormat="1" ht="19.92" customHeight="1">
      <c r="B91" s="176"/>
      <c r="C91" s="177"/>
      <c r="D91" s="131" t="s">
        <v>116</v>
      </c>
      <c r="E91" s="177"/>
      <c r="F91" s="177"/>
      <c r="G91" s="177"/>
      <c r="H91" s="177"/>
      <c r="I91" s="177"/>
      <c r="J91" s="177"/>
      <c r="K91" s="177"/>
      <c r="L91" s="177"/>
      <c r="M91" s="177"/>
      <c r="N91" s="133">
        <f>N139</f>
        <v>0</v>
      </c>
      <c r="O91" s="177"/>
      <c r="P91" s="177"/>
      <c r="Q91" s="177"/>
      <c r="R91" s="178"/>
      <c r="T91" s="179"/>
      <c r="U91" s="179"/>
    </row>
    <row r="92" s="7" customFormat="1" ht="19.92" customHeight="1">
      <c r="B92" s="176"/>
      <c r="C92" s="177"/>
      <c r="D92" s="131" t="s">
        <v>117</v>
      </c>
      <c r="E92" s="177"/>
      <c r="F92" s="177"/>
      <c r="G92" s="177"/>
      <c r="H92" s="177"/>
      <c r="I92" s="177"/>
      <c r="J92" s="177"/>
      <c r="K92" s="177"/>
      <c r="L92" s="177"/>
      <c r="M92" s="177"/>
      <c r="N92" s="133">
        <f>N141</f>
        <v>0</v>
      </c>
      <c r="O92" s="177"/>
      <c r="P92" s="177"/>
      <c r="Q92" s="177"/>
      <c r="R92" s="178"/>
      <c r="T92" s="179"/>
      <c r="U92" s="179"/>
    </row>
    <row r="93" s="6" customFormat="1" ht="24.96" customHeight="1">
      <c r="B93" s="170"/>
      <c r="C93" s="171"/>
      <c r="D93" s="172" t="s">
        <v>118</v>
      </c>
      <c r="E93" s="171"/>
      <c r="F93" s="171"/>
      <c r="G93" s="171"/>
      <c r="H93" s="171"/>
      <c r="I93" s="171"/>
      <c r="J93" s="171"/>
      <c r="K93" s="171"/>
      <c r="L93" s="171"/>
      <c r="M93" s="171"/>
      <c r="N93" s="173">
        <f>N152</f>
        <v>0</v>
      </c>
      <c r="O93" s="171"/>
      <c r="P93" s="171"/>
      <c r="Q93" s="171"/>
      <c r="R93" s="174"/>
      <c r="T93" s="175"/>
      <c r="U93" s="175"/>
    </row>
    <row r="94" s="7" customFormat="1" ht="19.92" customHeight="1">
      <c r="B94" s="176"/>
      <c r="C94" s="177"/>
      <c r="D94" s="131" t="s">
        <v>119</v>
      </c>
      <c r="E94" s="177"/>
      <c r="F94" s="177"/>
      <c r="G94" s="177"/>
      <c r="H94" s="177"/>
      <c r="I94" s="177"/>
      <c r="J94" s="177"/>
      <c r="K94" s="177"/>
      <c r="L94" s="177"/>
      <c r="M94" s="177"/>
      <c r="N94" s="133">
        <f>N153</f>
        <v>0</v>
      </c>
      <c r="O94" s="177"/>
      <c r="P94" s="177"/>
      <c r="Q94" s="177"/>
      <c r="R94" s="178"/>
      <c r="T94" s="179"/>
      <c r="U94" s="179"/>
    </row>
    <row r="95" s="6" customFormat="1" ht="24.96" customHeight="1">
      <c r="B95" s="170"/>
      <c r="C95" s="171"/>
      <c r="D95" s="172" t="s">
        <v>120</v>
      </c>
      <c r="E95" s="171"/>
      <c r="F95" s="171"/>
      <c r="G95" s="171"/>
      <c r="H95" s="171"/>
      <c r="I95" s="171"/>
      <c r="J95" s="171"/>
      <c r="K95" s="171"/>
      <c r="L95" s="171"/>
      <c r="M95" s="171"/>
      <c r="N95" s="173">
        <f>N155</f>
        <v>0</v>
      </c>
      <c r="O95" s="171"/>
      <c r="P95" s="171"/>
      <c r="Q95" s="171"/>
      <c r="R95" s="174"/>
      <c r="T95" s="175"/>
      <c r="U95" s="175"/>
    </row>
    <row r="96" s="7" customFormat="1" ht="19.92" customHeight="1">
      <c r="B96" s="176"/>
      <c r="C96" s="177"/>
      <c r="D96" s="131" t="s">
        <v>121</v>
      </c>
      <c r="E96" s="177"/>
      <c r="F96" s="177"/>
      <c r="G96" s="177"/>
      <c r="H96" s="177"/>
      <c r="I96" s="177"/>
      <c r="J96" s="177"/>
      <c r="K96" s="177"/>
      <c r="L96" s="177"/>
      <c r="M96" s="177"/>
      <c r="N96" s="133">
        <f>N156</f>
        <v>0</v>
      </c>
      <c r="O96" s="177"/>
      <c r="P96" s="177"/>
      <c r="Q96" s="177"/>
      <c r="R96" s="178"/>
      <c r="T96" s="179"/>
      <c r="U96" s="179"/>
    </row>
    <row r="97" s="6" customFormat="1" ht="21.84" customHeight="1">
      <c r="B97" s="170"/>
      <c r="C97" s="171"/>
      <c r="D97" s="172" t="s">
        <v>122</v>
      </c>
      <c r="E97" s="171"/>
      <c r="F97" s="171"/>
      <c r="G97" s="171"/>
      <c r="H97" s="171"/>
      <c r="I97" s="171"/>
      <c r="J97" s="171"/>
      <c r="K97" s="171"/>
      <c r="L97" s="171"/>
      <c r="M97" s="171"/>
      <c r="N97" s="180">
        <f>N159</f>
        <v>0</v>
      </c>
      <c r="O97" s="171"/>
      <c r="P97" s="171"/>
      <c r="Q97" s="171"/>
      <c r="R97" s="174"/>
      <c r="T97" s="175"/>
      <c r="U97" s="175"/>
    </row>
    <row r="98" s="1" customFormat="1" ht="21.84" customHeight="1"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7"/>
      <c r="T98" s="166"/>
      <c r="U98" s="166"/>
    </row>
    <row r="99" s="1" customFormat="1" ht="29.28" customHeight="1">
      <c r="B99" s="45"/>
      <c r="C99" s="168" t="s">
        <v>123</v>
      </c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169">
        <f>ROUND(N100+N101+N102+N103+N104+N105,2)</f>
        <v>0</v>
      </c>
      <c r="O99" s="181"/>
      <c r="P99" s="181"/>
      <c r="Q99" s="181"/>
      <c r="R99" s="47"/>
      <c r="T99" s="182"/>
      <c r="U99" s="183" t="s">
        <v>44</v>
      </c>
    </row>
    <row r="100" s="1" customFormat="1" ht="18" customHeight="1">
      <c r="B100" s="45"/>
      <c r="C100" s="46"/>
      <c r="D100" s="138" t="s">
        <v>124</v>
      </c>
      <c r="E100" s="131"/>
      <c r="F100" s="131"/>
      <c r="G100" s="131"/>
      <c r="H100" s="131"/>
      <c r="I100" s="46"/>
      <c r="J100" s="46"/>
      <c r="K100" s="46"/>
      <c r="L100" s="46"/>
      <c r="M100" s="46"/>
      <c r="N100" s="132">
        <f>ROUND(N88*T100,2)</f>
        <v>0</v>
      </c>
      <c r="O100" s="133"/>
      <c r="P100" s="133"/>
      <c r="Q100" s="133"/>
      <c r="R100" s="47"/>
      <c r="S100" s="184"/>
      <c r="T100" s="185"/>
      <c r="U100" s="186" t="s">
        <v>45</v>
      </c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8" t="s">
        <v>125</v>
      </c>
      <c r="AZ100" s="187"/>
      <c r="BA100" s="187"/>
      <c r="BB100" s="187"/>
      <c r="BC100" s="187"/>
      <c r="BD100" s="187"/>
      <c r="BE100" s="189">
        <f>IF(U100="základní",N100,0)</f>
        <v>0</v>
      </c>
      <c r="BF100" s="189">
        <f>IF(U100="snížená",N100,0)</f>
        <v>0</v>
      </c>
      <c r="BG100" s="189">
        <f>IF(U100="zákl. přenesená",N100,0)</f>
        <v>0</v>
      </c>
      <c r="BH100" s="189">
        <f>IF(U100="sníž. přenesená",N100,0)</f>
        <v>0</v>
      </c>
      <c r="BI100" s="189">
        <f>IF(U100="nulová",N100,0)</f>
        <v>0</v>
      </c>
      <c r="BJ100" s="188" t="s">
        <v>88</v>
      </c>
      <c r="BK100" s="187"/>
      <c r="BL100" s="187"/>
      <c r="BM100" s="187"/>
    </row>
    <row r="101" s="1" customFormat="1" ht="18" customHeight="1">
      <c r="B101" s="45"/>
      <c r="C101" s="46"/>
      <c r="D101" s="138" t="s">
        <v>126</v>
      </c>
      <c r="E101" s="131"/>
      <c r="F101" s="131"/>
      <c r="G101" s="131"/>
      <c r="H101" s="131"/>
      <c r="I101" s="46"/>
      <c r="J101" s="46"/>
      <c r="K101" s="46"/>
      <c r="L101" s="46"/>
      <c r="M101" s="46"/>
      <c r="N101" s="132">
        <f>ROUND(N88*T101,2)</f>
        <v>0</v>
      </c>
      <c r="O101" s="133"/>
      <c r="P101" s="133"/>
      <c r="Q101" s="133"/>
      <c r="R101" s="47"/>
      <c r="S101" s="184"/>
      <c r="T101" s="185"/>
      <c r="U101" s="186" t="s">
        <v>45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8" t="s">
        <v>125</v>
      </c>
      <c r="AZ101" s="187"/>
      <c r="BA101" s="187"/>
      <c r="BB101" s="187"/>
      <c r="BC101" s="187"/>
      <c r="BD101" s="187"/>
      <c r="BE101" s="189">
        <f>IF(U101="základní",N101,0)</f>
        <v>0</v>
      </c>
      <c r="BF101" s="189">
        <f>IF(U101="snížená",N101,0)</f>
        <v>0</v>
      </c>
      <c r="BG101" s="189">
        <f>IF(U101="zákl. přenesená",N101,0)</f>
        <v>0</v>
      </c>
      <c r="BH101" s="189">
        <f>IF(U101="sníž. přenesená",N101,0)</f>
        <v>0</v>
      </c>
      <c r="BI101" s="189">
        <f>IF(U101="nulová",N101,0)</f>
        <v>0</v>
      </c>
      <c r="BJ101" s="188" t="s">
        <v>88</v>
      </c>
      <c r="BK101" s="187"/>
      <c r="BL101" s="187"/>
      <c r="BM101" s="187"/>
    </row>
    <row r="102" s="1" customFormat="1" ht="18" customHeight="1">
      <c r="B102" s="45"/>
      <c r="C102" s="46"/>
      <c r="D102" s="138" t="s">
        <v>127</v>
      </c>
      <c r="E102" s="131"/>
      <c r="F102" s="131"/>
      <c r="G102" s="131"/>
      <c r="H102" s="131"/>
      <c r="I102" s="46"/>
      <c r="J102" s="46"/>
      <c r="K102" s="46"/>
      <c r="L102" s="46"/>
      <c r="M102" s="46"/>
      <c r="N102" s="132">
        <f>ROUND(N88*T102,2)</f>
        <v>0</v>
      </c>
      <c r="O102" s="133"/>
      <c r="P102" s="133"/>
      <c r="Q102" s="133"/>
      <c r="R102" s="47"/>
      <c r="S102" s="184"/>
      <c r="T102" s="185"/>
      <c r="U102" s="186" t="s">
        <v>45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8" t="s">
        <v>125</v>
      </c>
      <c r="AZ102" s="187"/>
      <c r="BA102" s="187"/>
      <c r="BB102" s="187"/>
      <c r="BC102" s="187"/>
      <c r="BD102" s="187"/>
      <c r="BE102" s="189">
        <f>IF(U102="základní",N102,0)</f>
        <v>0</v>
      </c>
      <c r="BF102" s="189">
        <f>IF(U102="snížená",N102,0)</f>
        <v>0</v>
      </c>
      <c r="BG102" s="189">
        <f>IF(U102="zákl. přenesená",N102,0)</f>
        <v>0</v>
      </c>
      <c r="BH102" s="189">
        <f>IF(U102="sníž. přenesená",N102,0)</f>
        <v>0</v>
      </c>
      <c r="BI102" s="189">
        <f>IF(U102="nulová",N102,0)</f>
        <v>0</v>
      </c>
      <c r="BJ102" s="188" t="s">
        <v>88</v>
      </c>
      <c r="BK102" s="187"/>
      <c r="BL102" s="187"/>
      <c r="BM102" s="187"/>
    </row>
    <row r="103" s="1" customFormat="1" ht="18" customHeight="1">
      <c r="B103" s="45"/>
      <c r="C103" s="46"/>
      <c r="D103" s="138" t="s">
        <v>128</v>
      </c>
      <c r="E103" s="131"/>
      <c r="F103" s="131"/>
      <c r="G103" s="131"/>
      <c r="H103" s="131"/>
      <c r="I103" s="46"/>
      <c r="J103" s="46"/>
      <c r="K103" s="46"/>
      <c r="L103" s="46"/>
      <c r="M103" s="46"/>
      <c r="N103" s="132">
        <f>ROUND(N88*T103,2)</f>
        <v>0</v>
      </c>
      <c r="O103" s="133"/>
      <c r="P103" s="133"/>
      <c r="Q103" s="133"/>
      <c r="R103" s="47"/>
      <c r="S103" s="184"/>
      <c r="T103" s="185"/>
      <c r="U103" s="186" t="s">
        <v>45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8" t="s">
        <v>125</v>
      </c>
      <c r="AZ103" s="187"/>
      <c r="BA103" s="187"/>
      <c r="BB103" s="187"/>
      <c r="BC103" s="187"/>
      <c r="BD103" s="187"/>
      <c r="BE103" s="189">
        <f>IF(U103="základní",N103,0)</f>
        <v>0</v>
      </c>
      <c r="BF103" s="189">
        <f>IF(U103="snížená",N103,0)</f>
        <v>0</v>
      </c>
      <c r="BG103" s="189">
        <f>IF(U103="zákl. přenesená",N103,0)</f>
        <v>0</v>
      </c>
      <c r="BH103" s="189">
        <f>IF(U103="sníž. přenesená",N103,0)</f>
        <v>0</v>
      </c>
      <c r="BI103" s="189">
        <f>IF(U103="nulová",N103,0)</f>
        <v>0</v>
      </c>
      <c r="BJ103" s="188" t="s">
        <v>88</v>
      </c>
      <c r="BK103" s="187"/>
      <c r="BL103" s="187"/>
      <c r="BM103" s="187"/>
    </row>
    <row r="104" s="1" customFormat="1" ht="18" customHeight="1">
      <c r="B104" s="45"/>
      <c r="C104" s="46"/>
      <c r="D104" s="138" t="s">
        <v>129</v>
      </c>
      <c r="E104" s="131"/>
      <c r="F104" s="131"/>
      <c r="G104" s="131"/>
      <c r="H104" s="131"/>
      <c r="I104" s="46"/>
      <c r="J104" s="46"/>
      <c r="K104" s="46"/>
      <c r="L104" s="46"/>
      <c r="M104" s="46"/>
      <c r="N104" s="132">
        <f>ROUND(N88*T104,2)</f>
        <v>0</v>
      </c>
      <c r="O104" s="133"/>
      <c r="P104" s="133"/>
      <c r="Q104" s="133"/>
      <c r="R104" s="47"/>
      <c r="S104" s="184"/>
      <c r="T104" s="185"/>
      <c r="U104" s="186" t="s">
        <v>45</v>
      </c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88" t="s">
        <v>125</v>
      </c>
      <c r="AZ104" s="187"/>
      <c r="BA104" s="187"/>
      <c r="BB104" s="187"/>
      <c r="BC104" s="187"/>
      <c r="BD104" s="187"/>
      <c r="BE104" s="189">
        <f>IF(U104="základní",N104,0)</f>
        <v>0</v>
      </c>
      <c r="BF104" s="189">
        <f>IF(U104="snížená",N104,0)</f>
        <v>0</v>
      </c>
      <c r="BG104" s="189">
        <f>IF(U104="zákl. přenesená",N104,0)</f>
        <v>0</v>
      </c>
      <c r="BH104" s="189">
        <f>IF(U104="sníž. přenesená",N104,0)</f>
        <v>0</v>
      </c>
      <c r="BI104" s="189">
        <f>IF(U104="nulová",N104,0)</f>
        <v>0</v>
      </c>
      <c r="BJ104" s="188" t="s">
        <v>88</v>
      </c>
      <c r="BK104" s="187"/>
      <c r="BL104" s="187"/>
      <c r="BM104" s="187"/>
    </row>
    <row r="105" s="1" customFormat="1" ht="18" customHeight="1">
      <c r="B105" s="45"/>
      <c r="C105" s="46"/>
      <c r="D105" s="131" t="s">
        <v>130</v>
      </c>
      <c r="E105" s="46"/>
      <c r="F105" s="46"/>
      <c r="G105" s="46"/>
      <c r="H105" s="46"/>
      <c r="I105" s="46"/>
      <c r="J105" s="46"/>
      <c r="K105" s="46"/>
      <c r="L105" s="46"/>
      <c r="M105" s="46"/>
      <c r="N105" s="132">
        <f>ROUND(N88*T105,2)</f>
        <v>0</v>
      </c>
      <c r="O105" s="133"/>
      <c r="P105" s="133"/>
      <c r="Q105" s="133"/>
      <c r="R105" s="47"/>
      <c r="S105" s="184"/>
      <c r="T105" s="190"/>
      <c r="U105" s="191" t="s">
        <v>45</v>
      </c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  <c r="AF105" s="187"/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8" t="s">
        <v>131</v>
      </c>
      <c r="AZ105" s="187"/>
      <c r="BA105" s="187"/>
      <c r="BB105" s="187"/>
      <c r="BC105" s="187"/>
      <c r="BD105" s="187"/>
      <c r="BE105" s="189">
        <f>IF(U105="základní",N105,0)</f>
        <v>0</v>
      </c>
      <c r="BF105" s="189">
        <f>IF(U105="snížená",N105,0)</f>
        <v>0</v>
      </c>
      <c r="BG105" s="189">
        <f>IF(U105="zákl. přenesená",N105,0)</f>
        <v>0</v>
      </c>
      <c r="BH105" s="189">
        <f>IF(U105="sníž. přenesená",N105,0)</f>
        <v>0</v>
      </c>
      <c r="BI105" s="189">
        <f>IF(U105="nulová",N105,0)</f>
        <v>0</v>
      </c>
      <c r="BJ105" s="188" t="s">
        <v>88</v>
      </c>
      <c r="BK105" s="187"/>
      <c r="BL105" s="187"/>
      <c r="BM105" s="187"/>
    </row>
    <row r="106" s="1" customForma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7"/>
      <c r="T106" s="166"/>
      <c r="U106" s="166"/>
    </row>
    <row r="107" s="1" customFormat="1" ht="29.28" customHeight="1">
      <c r="B107" s="45"/>
      <c r="C107" s="145" t="s">
        <v>98</v>
      </c>
      <c r="D107" s="146"/>
      <c r="E107" s="146"/>
      <c r="F107" s="146"/>
      <c r="G107" s="146"/>
      <c r="H107" s="146"/>
      <c r="I107" s="146"/>
      <c r="J107" s="146"/>
      <c r="K107" s="146"/>
      <c r="L107" s="147">
        <f>ROUND(SUM(N88+N99),2)</f>
        <v>0</v>
      </c>
      <c r="M107" s="147"/>
      <c r="N107" s="147"/>
      <c r="O107" s="147"/>
      <c r="P107" s="147"/>
      <c r="Q107" s="147"/>
      <c r="R107" s="47"/>
      <c r="T107" s="166"/>
      <c r="U107" s="166"/>
    </row>
    <row r="108" s="1" customFormat="1" ht="6.96" customHeight="1">
      <c r="B108" s="74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6"/>
      <c r="T108" s="166"/>
      <c r="U108" s="166"/>
    </row>
    <row r="112" s="1" customFormat="1" ht="6.96" customHeight="1">
      <c r="B112" s="77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9"/>
    </row>
    <row r="113" s="1" customFormat="1" ht="36.96" customHeight="1">
      <c r="B113" s="45"/>
      <c r="C113" s="25" t="s">
        <v>132</v>
      </c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7"/>
    </row>
    <row r="114" s="1" customFormat="1" ht="6.96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7"/>
    </row>
    <row r="115" s="1" customFormat="1" ht="30" customHeight="1">
      <c r="B115" s="45"/>
      <c r="C115" s="37" t="s">
        <v>19</v>
      </c>
      <c r="D115" s="46"/>
      <c r="E115" s="46"/>
      <c r="F115" s="150">
        <f>F6</f>
        <v>0</v>
      </c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46"/>
      <c r="R115" s="47"/>
    </row>
    <row r="116" s="1" customFormat="1" ht="36.96" customHeight="1">
      <c r="B116" s="45"/>
      <c r="C116" s="84" t="s">
        <v>106</v>
      </c>
      <c r="D116" s="46"/>
      <c r="E116" s="46"/>
      <c r="F116" s="86">
        <f>F7</f>
        <v>0</v>
      </c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7"/>
    </row>
    <row r="117" s="1" customFormat="1" ht="6.96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7"/>
    </row>
    <row r="118" s="1" customFormat="1" ht="18" customHeight="1">
      <c r="B118" s="45"/>
      <c r="C118" s="37" t="s">
        <v>24</v>
      </c>
      <c r="D118" s="46"/>
      <c r="E118" s="46"/>
      <c r="F118" s="32">
        <f>F9</f>
        <v>0</v>
      </c>
      <c r="G118" s="46"/>
      <c r="H118" s="46"/>
      <c r="I118" s="46"/>
      <c r="J118" s="46"/>
      <c r="K118" s="37" t="s">
        <v>26</v>
      </c>
      <c r="L118" s="46"/>
      <c r="M118" s="89">
        <f>IF(O9="","",O9)</f>
        <v>0</v>
      </c>
      <c r="N118" s="89"/>
      <c r="O118" s="89"/>
      <c r="P118" s="89"/>
      <c r="Q118" s="46"/>
      <c r="R118" s="47"/>
    </row>
    <row r="119" s="1" customFormat="1" ht="6.96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7"/>
    </row>
    <row r="120" s="1" customFormat="1">
      <c r="B120" s="45"/>
      <c r="C120" s="37" t="s">
        <v>28</v>
      </c>
      <c r="D120" s="46"/>
      <c r="E120" s="46"/>
      <c r="F120" s="32">
        <f>E12</f>
        <v>0</v>
      </c>
      <c r="G120" s="46"/>
      <c r="H120" s="46"/>
      <c r="I120" s="46"/>
      <c r="J120" s="46"/>
      <c r="K120" s="37" t="s">
        <v>34</v>
      </c>
      <c r="L120" s="46"/>
      <c r="M120" s="32">
        <f>E18</f>
        <v>0</v>
      </c>
      <c r="N120" s="32"/>
      <c r="O120" s="32"/>
      <c r="P120" s="32"/>
      <c r="Q120" s="32"/>
      <c r="R120" s="47"/>
    </row>
    <row r="121" s="1" customFormat="1" ht="14.4" customHeight="1">
      <c r="B121" s="45"/>
      <c r="C121" s="37" t="s">
        <v>32</v>
      </c>
      <c r="D121" s="46"/>
      <c r="E121" s="46"/>
      <c r="F121" s="32">
        <f>IF(E15="","",E15)</f>
        <v>0</v>
      </c>
      <c r="G121" s="46"/>
      <c r="H121" s="46"/>
      <c r="I121" s="46"/>
      <c r="J121" s="46"/>
      <c r="K121" s="37" t="s">
        <v>39</v>
      </c>
      <c r="L121" s="46"/>
      <c r="M121" s="32">
        <f>E21</f>
        <v>0</v>
      </c>
      <c r="N121" s="32"/>
      <c r="O121" s="32"/>
      <c r="P121" s="32"/>
      <c r="Q121" s="32"/>
      <c r="R121" s="47"/>
    </row>
    <row r="122" s="1" customFormat="1" ht="10.32" customHeight="1"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7"/>
    </row>
    <row r="123" s="8" customFormat="1" ht="29.28" customHeight="1">
      <c r="B123" s="192"/>
      <c r="C123" s="193" t="s">
        <v>133</v>
      </c>
      <c r="D123" s="194" t="s">
        <v>134</v>
      </c>
      <c r="E123" s="194" t="s">
        <v>62</v>
      </c>
      <c r="F123" s="194" t="s">
        <v>135</v>
      </c>
      <c r="G123" s="194"/>
      <c r="H123" s="194"/>
      <c r="I123" s="194"/>
      <c r="J123" s="194" t="s">
        <v>136</v>
      </c>
      <c r="K123" s="194" t="s">
        <v>137</v>
      </c>
      <c r="L123" s="195" t="s">
        <v>138</v>
      </c>
      <c r="M123" s="195"/>
      <c r="N123" s="194" t="s">
        <v>111</v>
      </c>
      <c r="O123" s="194"/>
      <c r="P123" s="194"/>
      <c r="Q123" s="196"/>
      <c r="R123" s="197"/>
      <c r="T123" s="105" t="s">
        <v>139</v>
      </c>
      <c r="U123" s="106" t="s">
        <v>44</v>
      </c>
      <c r="V123" s="106" t="s">
        <v>140</v>
      </c>
      <c r="W123" s="106" t="s">
        <v>141</v>
      </c>
      <c r="X123" s="106" t="s">
        <v>142</v>
      </c>
      <c r="Y123" s="106" t="s">
        <v>143</v>
      </c>
      <c r="Z123" s="106" t="s">
        <v>144</v>
      </c>
      <c r="AA123" s="107" t="s">
        <v>145</v>
      </c>
    </row>
    <row r="124" s="1" customFormat="1" ht="29.28" customHeight="1">
      <c r="B124" s="45"/>
      <c r="C124" s="109" t="s">
        <v>108</v>
      </c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198">
        <f>BK124</f>
        <v>0</v>
      </c>
      <c r="O124" s="199"/>
      <c r="P124" s="199"/>
      <c r="Q124" s="199"/>
      <c r="R124" s="47"/>
      <c r="T124" s="108"/>
      <c r="U124" s="66"/>
      <c r="V124" s="66"/>
      <c r="W124" s="200">
        <f>W125+W152+W155+W159</f>
        <v>0</v>
      </c>
      <c r="X124" s="66"/>
      <c r="Y124" s="200">
        <f>Y125+Y152+Y155+Y159</f>
        <v>0</v>
      </c>
      <c r="Z124" s="66"/>
      <c r="AA124" s="201">
        <f>AA125+AA152+AA155+AA159</f>
        <v>0</v>
      </c>
      <c r="AT124" s="20" t="s">
        <v>79</v>
      </c>
      <c r="AU124" s="20" t="s">
        <v>113</v>
      </c>
      <c r="BK124" s="202">
        <f>BK125+BK152+BK155+BK159</f>
        <v>0</v>
      </c>
    </row>
    <row r="125" s="9" customFormat="1" ht="37.44" customHeight="1">
      <c r="B125" s="203"/>
      <c r="C125" s="204"/>
      <c r="D125" s="205" t="s">
        <v>114</v>
      </c>
      <c r="E125" s="205"/>
      <c r="F125" s="205"/>
      <c r="G125" s="205"/>
      <c r="H125" s="205"/>
      <c r="I125" s="205"/>
      <c r="J125" s="205"/>
      <c r="K125" s="205"/>
      <c r="L125" s="205"/>
      <c r="M125" s="205"/>
      <c r="N125" s="180">
        <f>BK125</f>
        <v>0</v>
      </c>
      <c r="O125" s="173"/>
      <c r="P125" s="173"/>
      <c r="Q125" s="173"/>
      <c r="R125" s="206"/>
      <c r="T125" s="207"/>
      <c r="U125" s="204"/>
      <c r="V125" s="204"/>
      <c r="W125" s="208">
        <f>W126+W139+W141</f>
        <v>0</v>
      </c>
      <c r="X125" s="204"/>
      <c r="Y125" s="208">
        <f>Y126+Y139+Y141</f>
        <v>0</v>
      </c>
      <c r="Z125" s="204"/>
      <c r="AA125" s="209">
        <f>AA126+AA139+AA141</f>
        <v>0</v>
      </c>
      <c r="AR125" s="210" t="s">
        <v>88</v>
      </c>
      <c r="AT125" s="211" t="s">
        <v>79</v>
      </c>
      <c r="AU125" s="211" t="s">
        <v>80</v>
      </c>
      <c r="AY125" s="210" t="s">
        <v>146</v>
      </c>
      <c r="BK125" s="212">
        <f>BK126+BK139+BK141</f>
        <v>0</v>
      </c>
    </row>
    <row r="126" s="9" customFormat="1" ht="19.92" customHeight="1">
      <c r="B126" s="203"/>
      <c r="C126" s="204"/>
      <c r="D126" s="213" t="s">
        <v>115</v>
      </c>
      <c r="E126" s="213"/>
      <c r="F126" s="213"/>
      <c r="G126" s="213"/>
      <c r="H126" s="213"/>
      <c r="I126" s="213"/>
      <c r="J126" s="213"/>
      <c r="K126" s="213"/>
      <c r="L126" s="213"/>
      <c r="M126" s="213"/>
      <c r="N126" s="214">
        <f>BK126</f>
        <v>0</v>
      </c>
      <c r="O126" s="215"/>
      <c r="P126" s="215"/>
      <c r="Q126" s="215"/>
      <c r="R126" s="206"/>
      <c r="T126" s="207"/>
      <c r="U126" s="204"/>
      <c r="V126" s="204"/>
      <c r="W126" s="208">
        <f>SUM(W127:W138)</f>
        <v>0</v>
      </c>
      <c r="X126" s="204"/>
      <c r="Y126" s="208">
        <f>SUM(Y127:Y138)</f>
        <v>0</v>
      </c>
      <c r="Z126" s="204"/>
      <c r="AA126" s="209">
        <f>SUM(AA127:AA138)</f>
        <v>0</v>
      </c>
      <c r="AR126" s="210" t="s">
        <v>88</v>
      </c>
      <c r="AT126" s="211" t="s">
        <v>79</v>
      </c>
      <c r="AU126" s="211" t="s">
        <v>88</v>
      </c>
      <c r="AY126" s="210" t="s">
        <v>146</v>
      </c>
      <c r="BK126" s="212">
        <f>SUM(BK127:BK138)</f>
        <v>0</v>
      </c>
    </row>
    <row r="127" s="1" customFormat="1" ht="25.5" customHeight="1">
      <c r="B127" s="45"/>
      <c r="C127" s="216" t="s">
        <v>88</v>
      </c>
      <c r="D127" s="216" t="s">
        <v>147</v>
      </c>
      <c r="E127" s="217" t="s">
        <v>148</v>
      </c>
      <c r="F127" s="218" t="s">
        <v>149</v>
      </c>
      <c r="G127" s="218"/>
      <c r="H127" s="218"/>
      <c r="I127" s="218"/>
      <c r="J127" s="219" t="s">
        <v>150</v>
      </c>
      <c r="K127" s="220">
        <v>13.65</v>
      </c>
      <c r="L127" s="221">
        <v>0</v>
      </c>
      <c r="M127" s="222"/>
      <c r="N127" s="223">
        <f>ROUND(L127*K127,2)</f>
        <v>0</v>
      </c>
      <c r="O127" s="223"/>
      <c r="P127" s="223"/>
      <c r="Q127" s="223"/>
      <c r="R127" s="47"/>
      <c r="T127" s="224" t="s">
        <v>22</v>
      </c>
      <c r="U127" s="55" t="s">
        <v>45</v>
      </c>
      <c r="V127" s="46"/>
      <c r="W127" s="225">
        <f>V127*K127</f>
        <v>0</v>
      </c>
      <c r="X127" s="225">
        <v>0</v>
      </c>
      <c r="Y127" s="225">
        <f>X127*K127</f>
        <v>0</v>
      </c>
      <c r="Z127" s="225">
        <v>0</v>
      </c>
      <c r="AA127" s="226">
        <f>Z127*K127</f>
        <v>0</v>
      </c>
      <c r="AR127" s="20" t="s">
        <v>151</v>
      </c>
      <c r="AT127" s="20" t="s">
        <v>147</v>
      </c>
      <c r="AU127" s="20" t="s">
        <v>104</v>
      </c>
      <c r="AY127" s="20" t="s">
        <v>146</v>
      </c>
      <c r="BE127" s="137">
        <f>IF(U127="základní",N127,0)</f>
        <v>0</v>
      </c>
      <c r="BF127" s="137">
        <f>IF(U127="snížená",N127,0)</f>
        <v>0</v>
      </c>
      <c r="BG127" s="137">
        <f>IF(U127="zákl. přenesená",N127,0)</f>
        <v>0</v>
      </c>
      <c r="BH127" s="137">
        <f>IF(U127="sníž. přenesená",N127,0)</f>
        <v>0</v>
      </c>
      <c r="BI127" s="137">
        <f>IF(U127="nulová",N127,0)</f>
        <v>0</v>
      </c>
      <c r="BJ127" s="20" t="s">
        <v>88</v>
      </c>
      <c r="BK127" s="137">
        <f>ROUND(L127*K127,2)</f>
        <v>0</v>
      </c>
      <c r="BL127" s="20" t="s">
        <v>151</v>
      </c>
      <c r="BM127" s="20" t="s">
        <v>152</v>
      </c>
    </row>
    <row r="128" s="1" customFormat="1" ht="25.5" customHeight="1">
      <c r="B128" s="45"/>
      <c r="C128" s="216" t="s">
        <v>104</v>
      </c>
      <c r="D128" s="216" t="s">
        <v>147</v>
      </c>
      <c r="E128" s="217" t="s">
        <v>153</v>
      </c>
      <c r="F128" s="218" t="s">
        <v>154</v>
      </c>
      <c r="G128" s="218"/>
      <c r="H128" s="218"/>
      <c r="I128" s="218"/>
      <c r="J128" s="219" t="s">
        <v>150</v>
      </c>
      <c r="K128" s="220">
        <v>72.799999999999997</v>
      </c>
      <c r="L128" s="221">
        <v>0</v>
      </c>
      <c r="M128" s="222"/>
      <c r="N128" s="223">
        <f>ROUND(L128*K128,2)</f>
        <v>0</v>
      </c>
      <c r="O128" s="223"/>
      <c r="P128" s="223"/>
      <c r="Q128" s="223"/>
      <c r="R128" s="47"/>
      <c r="T128" s="224" t="s">
        <v>22</v>
      </c>
      <c r="U128" s="55" t="s">
        <v>45</v>
      </c>
      <c r="V128" s="46"/>
      <c r="W128" s="225">
        <f>V128*K128</f>
        <v>0</v>
      </c>
      <c r="X128" s="225">
        <v>0</v>
      </c>
      <c r="Y128" s="225">
        <f>X128*K128</f>
        <v>0</v>
      </c>
      <c r="Z128" s="225">
        <v>0</v>
      </c>
      <c r="AA128" s="226">
        <f>Z128*K128</f>
        <v>0</v>
      </c>
      <c r="AR128" s="20" t="s">
        <v>151</v>
      </c>
      <c r="AT128" s="20" t="s">
        <v>147</v>
      </c>
      <c r="AU128" s="20" t="s">
        <v>104</v>
      </c>
      <c r="AY128" s="20" t="s">
        <v>146</v>
      </c>
      <c r="BE128" s="137">
        <f>IF(U128="základní",N128,0)</f>
        <v>0</v>
      </c>
      <c r="BF128" s="137">
        <f>IF(U128="snížená",N128,0)</f>
        <v>0</v>
      </c>
      <c r="BG128" s="137">
        <f>IF(U128="zákl. přenesená",N128,0)</f>
        <v>0</v>
      </c>
      <c r="BH128" s="137">
        <f>IF(U128="sníž. přenesená",N128,0)</f>
        <v>0</v>
      </c>
      <c r="BI128" s="137">
        <f>IF(U128="nulová",N128,0)</f>
        <v>0</v>
      </c>
      <c r="BJ128" s="20" t="s">
        <v>88</v>
      </c>
      <c r="BK128" s="137">
        <f>ROUND(L128*K128,2)</f>
        <v>0</v>
      </c>
      <c r="BL128" s="20" t="s">
        <v>151</v>
      </c>
      <c r="BM128" s="20" t="s">
        <v>155</v>
      </c>
    </row>
    <row r="129" s="1" customFormat="1" ht="25.5" customHeight="1">
      <c r="B129" s="45"/>
      <c r="C129" s="216" t="s">
        <v>156</v>
      </c>
      <c r="D129" s="216" t="s">
        <v>147</v>
      </c>
      <c r="E129" s="217" t="s">
        <v>157</v>
      </c>
      <c r="F129" s="218" t="s">
        <v>158</v>
      </c>
      <c r="G129" s="218"/>
      <c r="H129" s="218"/>
      <c r="I129" s="218"/>
      <c r="J129" s="219" t="s">
        <v>150</v>
      </c>
      <c r="K129" s="220">
        <v>19.600000000000001</v>
      </c>
      <c r="L129" s="221">
        <v>0</v>
      </c>
      <c r="M129" s="222"/>
      <c r="N129" s="223">
        <f>ROUND(L129*K129,2)</f>
        <v>0</v>
      </c>
      <c r="O129" s="223"/>
      <c r="P129" s="223"/>
      <c r="Q129" s="223"/>
      <c r="R129" s="47"/>
      <c r="T129" s="224" t="s">
        <v>22</v>
      </c>
      <c r="U129" s="55" t="s">
        <v>45</v>
      </c>
      <c r="V129" s="46"/>
      <c r="W129" s="225">
        <f>V129*K129</f>
        <v>0</v>
      </c>
      <c r="X129" s="225">
        <v>0</v>
      </c>
      <c r="Y129" s="225">
        <f>X129*K129</f>
        <v>0</v>
      </c>
      <c r="Z129" s="225">
        <v>0</v>
      </c>
      <c r="AA129" s="226">
        <f>Z129*K129</f>
        <v>0</v>
      </c>
      <c r="AR129" s="20" t="s">
        <v>151</v>
      </c>
      <c r="AT129" s="20" t="s">
        <v>147</v>
      </c>
      <c r="AU129" s="20" t="s">
        <v>104</v>
      </c>
      <c r="AY129" s="20" t="s">
        <v>146</v>
      </c>
      <c r="BE129" s="137">
        <f>IF(U129="základní",N129,0)</f>
        <v>0</v>
      </c>
      <c r="BF129" s="137">
        <f>IF(U129="snížená",N129,0)</f>
        <v>0</v>
      </c>
      <c r="BG129" s="137">
        <f>IF(U129="zákl. přenesená",N129,0)</f>
        <v>0</v>
      </c>
      <c r="BH129" s="137">
        <f>IF(U129="sníž. přenesená",N129,0)</f>
        <v>0</v>
      </c>
      <c r="BI129" s="137">
        <f>IF(U129="nulová",N129,0)</f>
        <v>0</v>
      </c>
      <c r="BJ129" s="20" t="s">
        <v>88</v>
      </c>
      <c r="BK129" s="137">
        <f>ROUND(L129*K129,2)</f>
        <v>0</v>
      </c>
      <c r="BL129" s="20" t="s">
        <v>151</v>
      </c>
      <c r="BM129" s="20" t="s">
        <v>159</v>
      </c>
    </row>
    <row r="130" s="1" customFormat="1" ht="25.5" customHeight="1">
      <c r="B130" s="45"/>
      <c r="C130" s="216" t="s">
        <v>151</v>
      </c>
      <c r="D130" s="216" t="s">
        <v>147</v>
      </c>
      <c r="E130" s="217" t="s">
        <v>160</v>
      </c>
      <c r="F130" s="218" t="s">
        <v>161</v>
      </c>
      <c r="G130" s="218"/>
      <c r="H130" s="218"/>
      <c r="I130" s="218"/>
      <c r="J130" s="219" t="s">
        <v>150</v>
      </c>
      <c r="K130" s="220">
        <v>33.664000000000001</v>
      </c>
      <c r="L130" s="221">
        <v>0</v>
      </c>
      <c r="M130" s="222"/>
      <c r="N130" s="223">
        <f>ROUND(L130*K130,2)</f>
        <v>0</v>
      </c>
      <c r="O130" s="223"/>
      <c r="P130" s="223"/>
      <c r="Q130" s="223"/>
      <c r="R130" s="47"/>
      <c r="T130" s="224" t="s">
        <v>22</v>
      </c>
      <c r="U130" s="55" t="s">
        <v>45</v>
      </c>
      <c r="V130" s="46"/>
      <c r="W130" s="225">
        <f>V130*K130</f>
        <v>0</v>
      </c>
      <c r="X130" s="225">
        <v>0</v>
      </c>
      <c r="Y130" s="225">
        <f>X130*K130</f>
        <v>0</v>
      </c>
      <c r="Z130" s="225">
        <v>0</v>
      </c>
      <c r="AA130" s="226">
        <f>Z130*K130</f>
        <v>0</v>
      </c>
      <c r="AR130" s="20" t="s">
        <v>151</v>
      </c>
      <c r="AT130" s="20" t="s">
        <v>147</v>
      </c>
      <c r="AU130" s="20" t="s">
        <v>104</v>
      </c>
      <c r="AY130" s="20" t="s">
        <v>146</v>
      </c>
      <c r="BE130" s="137">
        <f>IF(U130="základní",N130,0)</f>
        <v>0</v>
      </c>
      <c r="BF130" s="137">
        <f>IF(U130="snížená",N130,0)</f>
        <v>0</v>
      </c>
      <c r="BG130" s="137">
        <f>IF(U130="zákl. přenesená",N130,0)</f>
        <v>0</v>
      </c>
      <c r="BH130" s="137">
        <f>IF(U130="sníž. přenesená",N130,0)</f>
        <v>0</v>
      </c>
      <c r="BI130" s="137">
        <f>IF(U130="nulová",N130,0)</f>
        <v>0</v>
      </c>
      <c r="BJ130" s="20" t="s">
        <v>88</v>
      </c>
      <c r="BK130" s="137">
        <f>ROUND(L130*K130,2)</f>
        <v>0</v>
      </c>
      <c r="BL130" s="20" t="s">
        <v>151</v>
      </c>
      <c r="BM130" s="20" t="s">
        <v>162</v>
      </c>
    </row>
    <row r="131" s="1" customFormat="1" ht="16.5" customHeight="1">
      <c r="B131" s="45"/>
      <c r="C131" s="216" t="s">
        <v>163</v>
      </c>
      <c r="D131" s="216" t="s">
        <v>147</v>
      </c>
      <c r="E131" s="217" t="s">
        <v>164</v>
      </c>
      <c r="F131" s="218" t="s">
        <v>165</v>
      </c>
      <c r="G131" s="218"/>
      <c r="H131" s="218"/>
      <c r="I131" s="218"/>
      <c r="J131" s="219" t="s">
        <v>150</v>
      </c>
      <c r="K131" s="220">
        <v>33.664000000000001</v>
      </c>
      <c r="L131" s="221">
        <v>0</v>
      </c>
      <c r="M131" s="222"/>
      <c r="N131" s="223">
        <f>ROUND(L131*K131,2)</f>
        <v>0</v>
      </c>
      <c r="O131" s="223"/>
      <c r="P131" s="223"/>
      <c r="Q131" s="223"/>
      <c r="R131" s="47"/>
      <c r="T131" s="224" t="s">
        <v>22</v>
      </c>
      <c r="U131" s="55" t="s">
        <v>45</v>
      </c>
      <c r="V131" s="46"/>
      <c r="W131" s="225">
        <f>V131*K131</f>
        <v>0</v>
      </c>
      <c r="X131" s="225">
        <v>0</v>
      </c>
      <c r="Y131" s="225">
        <f>X131*K131</f>
        <v>0</v>
      </c>
      <c r="Z131" s="225">
        <v>0</v>
      </c>
      <c r="AA131" s="226">
        <f>Z131*K131</f>
        <v>0</v>
      </c>
      <c r="AR131" s="20" t="s">
        <v>151</v>
      </c>
      <c r="AT131" s="20" t="s">
        <v>147</v>
      </c>
      <c r="AU131" s="20" t="s">
        <v>104</v>
      </c>
      <c r="AY131" s="20" t="s">
        <v>146</v>
      </c>
      <c r="BE131" s="137">
        <f>IF(U131="základní",N131,0)</f>
        <v>0</v>
      </c>
      <c r="BF131" s="137">
        <f>IF(U131="snížená",N131,0)</f>
        <v>0</v>
      </c>
      <c r="BG131" s="137">
        <f>IF(U131="zákl. přenesená",N131,0)</f>
        <v>0</v>
      </c>
      <c r="BH131" s="137">
        <f>IF(U131="sníž. přenesená",N131,0)</f>
        <v>0</v>
      </c>
      <c r="BI131" s="137">
        <f>IF(U131="nulová",N131,0)</f>
        <v>0</v>
      </c>
      <c r="BJ131" s="20" t="s">
        <v>88</v>
      </c>
      <c r="BK131" s="137">
        <f>ROUND(L131*K131,2)</f>
        <v>0</v>
      </c>
      <c r="BL131" s="20" t="s">
        <v>151</v>
      </c>
      <c r="BM131" s="20" t="s">
        <v>166</v>
      </c>
    </row>
    <row r="132" s="1" customFormat="1" ht="25.5" customHeight="1">
      <c r="B132" s="45"/>
      <c r="C132" s="216" t="s">
        <v>167</v>
      </c>
      <c r="D132" s="216" t="s">
        <v>147</v>
      </c>
      <c r="E132" s="217" t="s">
        <v>168</v>
      </c>
      <c r="F132" s="218" t="s">
        <v>169</v>
      </c>
      <c r="G132" s="218"/>
      <c r="H132" s="218"/>
      <c r="I132" s="218"/>
      <c r="J132" s="219" t="s">
        <v>170</v>
      </c>
      <c r="K132" s="220">
        <v>67.328000000000003</v>
      </c>
      <c r="L132" s="221">
        <v>0</v>
      </c>
      <c r="M132" s="222"/>
      <c r="N132" s="223">
        <f>ROUND(L132*K132,2)</f>
        <v>0</v>
      </c>
      <c r="O132" s="223"/>
      <c r="P132" s="223"/>
      <c r="Q132" s="223"/>
      <c r="R132" s="47"/>
      <c r="T132" s="224" t="s">
        <v>22</v>
      </c>
      <c r="U132" s="55" t="s">
        <v>45</v>
      </c>
      <c r="V132" s="46"/>
      <c r="W132" s="225">
        <f>V132*K132</f>
        <v>0</v>
      </c>
      <c r="X132" s="225">
        <v>0</v>
      </c>
      <c r="Y132" s="225">
        <f>X132*K132</f>
        <v>0</v>
      </c>
      <c r="Z132" s="225">
        <v>0</v>
      </c>
      <c r="AA132" s="226">
        <f>Z132*K132</f>
        <v>0</v>
      </c>
      <c r="AR132" s="20" t="s">
        <v>151</v>
      </c>
      <c r="AT132" s="20" t="s">
        <v>147</v>
      </c>
      <c r="AU132" s="20" t="s">
        <v>104</v>
      </c>
      <c r="AY132" s="20" t="s">
        <v>146</v>
      </c>
      <c r="BE132" s="137">
        <f>IF(U132="základní",N132,0)</f>
        <v>0</v>
      </c>
      <c r="BF132" s="137">
        <f>IF(U132="snížená",N132,0)</f>
        <v>0</v>
      </c>
      <c r="BG132" s="137">
        <f>IF(U132="zákl. přenesená",N132,0)</f>
        <v>0</v>
      </c>
      <c r="BH132" s="137">
        <f>IF(U132="sníž. přenesená",N132,0)</f>
        <v>0</v>
      </c>
      <c r="BI132" s="137">
        <f>IF(U132="nulová",N132,0)</f>
        <v>0</v>
      </c>
      <c r="BJ132" s="20" t="s">
        <v>88</v>
      </c>
      <c r="BK132" s="137">
        <f>ROUND(L132*K132,2)</f>
        <v>0</v>
      </c>
      <c r="BL132" s="20" t="s">
        <v>151</v>
      </c>
      <c r="BM132" s="20" t="s">
        <v>171</v>
      </c>
    </row>
    <row r="133" s="1" customFormat="1" ht="25.5" customHeight="1">
      <c r="B133" s="45"/>
      <c r="C133" s="216" t="s">
        <v>172</v>
      </c>
      <c r="D133" s="216" t="s">
        <v>147</v>
      </c>
      <c r="E133" s="217" t="s">
        <v>173</v>
      </c>
      <c r="F133" s="218" t="s">
        <v>174</v>
      </c>
      <c r="G133" s="218"/>
      <c r="H133" s="218"/>
      <c r="I133" s="218"/>
      <c r="J133" s="219" t="s">
        <v>150</v>
      </c>
      <c r="K133" s="220">
        <v>40.600000000000001</v>
      </c>
      <c r="L133" s="221">
        <v>0</v>
      </c>
      <c r="M133" s="222"/>
      <c r="N133" s="223">
        <f>ROUND(L133*K133,2)</f>
        <v>0</v>
      </c>
      <c r="O133" s="223"/>
      <c r="P133" s="223"/>
      <c r="Q133" s="223"/>
      <c r="R133" s="47"/>
      <c r="T133" s="224" t="s">
        <v>22</v>
      </c>
      <c r="U133" s="55" t="s">
        <v>45</v>
      </c>
      <c r="V133" s="46"/>
      <c r="W133" s="225">
        <f>V133*K133</f>
        <v>0</v>
      </c>
      <c r="X133" s="225">
        <v>0</v>
      </c>
      <c r="Y133" s="225">
        <f>X133*K133</f>
        <v>0</v>
      </c>
      <c r="Z133" s="225">
        <v>0</v>
      </c>
      <c r="AA133" s="226">
        <f>Z133*K133</f>
        <v>0</v>
      </c>
      <c r="AR133" s="20" t="s">
        <v>151</v>
      </c>
      <c r="AT133" s="20" t="s">
        <v>147</v>
      </c>
      <c r="AU133" s="20" t="s">
        <v>104</v>
      </c>
      <c r="AY133" s="20" t="s">
        <v>146</v>
      </c>
      <c r="BE133" s="137">
        <f>IF(U133="základní",N133,0)</f>
        <v>0</v>
      </c>
      <c r="BF133" s="137">
        <f>IF(U133="snížená",N133,0)</f>
        <v>0</v>
      </c>
      <c r="BG133" s="137">
        <f>IF(U133="zákl. přenesená",N133,0)</f>
        <v>0</v>
      </c>
      <c r="BH133" s="137">
        <f>IF(U133="sníž. přenesená",N133,0)</f>
        <v>0</v>
      </c>
      <c r="BI133" s="137">
        <f>IF(U133="nulová",N133,0)</f>
        <v>0</v>
      </c>
      <c r="BJ133" s="20" t="s">
        <v>88</v>
      </c>
      <c r="BK133" s="137">
        <f>ROUND(L133*K133,2)</f>
        <v>0</v>
      </c>
      <c r="BL133" s="20" t="s">
        <v>151</v>
      </c>
      <c r="BM133" s="20" t="s">
        <v>175</v>
      </c>
    </row>
    <row r="134" s="1" customFormat="1" ht="25.5" customHeight="1">
      <c r="B134" s="45"/>
      <c r="C134" s="216" t="s">
        <v>176</v>
      </c>
      <c r="D134" s="216" t="s">
        <v>147</v>
      </c>
      <c r="E134" s="217" t="s">
        <v>177</v>
      </c>
      <c r="F134" s="218" t="s">
        <v>178</v>
      </c>
      <c r="G134" s="218"/>
      <c r="H134" s="218"/>
      <c r="I134" s="218"/>
      <c r="J134" s="219" t="s">
        <v>150</v>
      </c>
      <c r="K134" s="220">
        <v>8.4000000000000004</v>
      </c>
      <c r="L134" s="221">
        <v>0</v>
      </c>
      <c r="M134" s="222"/>
      <c r="N134" s="223">
        <f>ROUND(L134*K134,2)</f>
        <v>0</v>
      </c>
      <c r="O134" s="223"/>
      <c r="P134" s="223"/>
      <c r="Q134" s="223"/>
      <c r="R134" s="47"/>
      <c r="T134" s="224" t="s">
        <v>22</v>
      </c>
      <c r="U134" s="55" t="s">
        <v>45</v>
      </c>
      <c r="V134" s="46"/>
      <c r="W134" s="225">
        <f>V134*K134</f>
        <v>0</v>
      </c>
      <c r="X134" s="225">
        <v>0</v>
      </c>
      <c r="Y134" s="225">
        <f>X134*K134</f>
        <v>0</v>
      </c>
      <c r="Z134" s="225">
        <v>0</v>
      </c>
      <c r="AA134" s="226">
        <f>Z134*K134</f>
        <v>0</v>
      </c>
      <c r="AR134" s="20" t="s">
        <v>151</v>
      </c>
      <c r="AT134" s="20" t="s">
        <v>147</v>
      </c>
      <c r="AU134" s="20" t="s">
        <v>104</v>
      </c>
      <c r="AY134" s="20" t="s">
        <v>146</v>
      </c>
      <c r="BE134" s="137">
        <f>IF(U134="základní",N134,0)</f>
        <v>0</v>
      </c>
      <c r="BF134" s="137">
        <f>IF(U134="snížená",N134,0)</f>
        <v>0</v>
      </c>
      <c r="BG134" s="137">
        <f>IF(U134="zákl. přenesená",N134,0)</f>
        <v>0</v>
      </c>
      <c r="BH134" s="137">
        <f>IF(U134="sníž. přenesená",N134,0)</f>
        <v>0</v>
      </c>
      <c r="BI134" s="137">
        <f>IF(U134="nulová",N134,0)</f>
        <v>0</v>
      </c>
      <c r="BJ134" s="20" t="s">
        <v>88</v>
      </c>
      <c r="BK134" s="137">
        <f>ROUND(L134*K134,2)</f>
        <v>0</v>
      </c>
      <c r="BL134" s="20" t="s">
        <v>151</v>
      </c>
      <c r="BM134" s="20" t="s">
        <v>179</v>
      </c>
    </row>
    <row r="135" s="1" customFormat="1" ht="16.5" customHeight="1">
      <c r="B135" s="45"/>
      <c r="C135" s="227" t="s">
        <v>180</v>
      </c>
      <c r="D135" s="227" t="s">
        <v>181</v>
      </c>
      <c r="E135" s="228" t="s">
        <v>182</v>
      </c>
      <c r="F135" s="229" t="s">
        <v>183</v>
      </c>
      <c r="G135" s="229"/>
      <c r="H135" s="229"/>
      <c r="I135" s="229"/>
      <c r="J135" s="230" t="s">
        <v>170</v>
      </c>
      <c r="K135" s="231">
        <v>16.800000000000001</v>
      </c>
      <c r="L135" s="232">
        <v>0</v>
      </c>
      <c r="M135" s="233"/>
      <c r="N135" s="234">
        <f>ROUND(L135*K135,2)</f>
        <v>0</v>
      </c>
      <c r="O135" s="223"/>
      <c r="P135" s="223"/>
      <c r="Q135" s="223"/>
      <c r="R135" s="47"/>
      <c r="T135" s="224" t="s">
        <v>22</v>
      </c>
      <c r="U135" s="55" t="s">
        <v>45</v>
      </c>
      <c r="V135" s="46"/>
      <c r="W135" s="225">
        <f>V135*K135</f>
        <v>0</v>
      </c>
      <c r="X135" s="225">
        <v>1</v>
      </c>
      <c r="Y135" s="225">
        <f>X135*K135</f>
        <v>0</v>
      </c>
      <c r="Z135" s="225">
        <v>0</v>
      </c>
      <c r="AA135" s="226">
        <f>Z135*K135</f>
        <v>0</v>
      </c>
      <c r="AR135" s="20" t="s">
        <v>176</v>
      </c>
      <c r="AT135" s="20" t="s">
        <v>181</v>
      </c>
      <c r="AU135" s="20" t="s">
        <v>104</v>
      </c>
      <c r="AY135" s="20" t="s">
        <v>146</v>
      </c>
      <c r="BE135" s="137">
        <f>IF(U135="základní",N135,0)</f>
        <v>0</v>
      </c>
      <c r="BF135" s="137">
        <f>IF(U135="snížená",N135,0)</f>
        <v>0</v>
      </c>
      <c r="BG135" s="137">
        <f>IF(U135="zákl. přenesená",N135,0)</f>
        <v>0</v>
      </c>
      <c r="BH135" s="137">
        <f>IF(U135="sníž. přenesená",N135,0)</f>
        <v>0</v>
      </c>
      <c r="BI135" s="137">
        <f>IF(U135="nulová",N135,0)</f>
        <v>0</v>
      </c>
      <c r="BJ135" s="20" t="s">
        <v>88</v>
      </c>
      <c r="BK135" s="137">
        <f>ROUND(L135*K135,2)</f>
        <v>0</v>
      </c>
      <c r="BL135" s="20" t="s">
        <v>151</v>
      </c>
      <c r="BM135" s="20" t="s">
        <v>184</v>
      </c>
    </row>
    <row r="136" s="1" customFormat="1" ht="25.5" customHeight="1">
      <c r="B136" s="45"/>
      <c r="C136" s="216" t="s">
        <v>185</v>
      </c>
      <c r="D136" s="216" t="s">
        <v>147</v>
      </c>
      <c r="E136" s="217" t="s">
        <v>186</v>
      </c>
      <c r="F136" s="218" t="s">
        <v>187</v>
      </c>
      <c r="G136" s="218"/>
      <c r="H136" s="218"/>
      <c r="I136" s="218"/>
      <c r="J136" s="219" t="s">
        <v>188</v>
      </c>
      <c r="K136" s="220">
        <v>33.664000000000001</v>
      </c>
      <c r="L136" s="221">
        <v>0</v>
      </c>
      <c r="M136" s="222"/>
      <c r="N136" s="223">
        <f>ROUND(L136*K136,2)</f>
        <v>0</v>
      </c>
      <c r="O136" s="223"/>
      <c r="P136" s="223"/>
      <c r="Q136" s="223"/>
      <c r="R136" s="47"/>
      <c r="T136" s="224" t="s">
        <v>22</v>
      </c>
      <c r="U136" s="55" t="s">
        <v>45</v>
      </c>
      <c r="V136" s="46"/>
      <c r="W136" s="225">
        <f>V136*K136</f>
        <v>0</v>
      </c>
      <c r="X136" s="225">
        <v>0</v>
      </c>
      <c r="Y136" s="225">
        <f>X136*K136</f>
        <v>0</v>
      </c>
      <c r="Z136" s="225">
        <v>0</v>
      </c>
      <c r="AA136" s="226">
        <f>Z136*K136</f>
        <v>0</v>
      </c>
      <c r="AR136" s="20" t="s">
        <v>151</v>
      </c>
      <c r="AT136" s="20" t="s">
        <v>147</v>
      </c>
      <c r="AU136" s="20" t="s">
        <v>104</v>
      </c>
      <c r="AY136" s="20" t="s">
        <v>146</v>
      </c>
      <c r="BE136" s="137">
        <f>IF(U136="základní",N136,0)</f>
        <v>0</v>
      </c>
      <c r="BF136" s="137">
        <f>IF(U136="snížená",N136,0)</f>
        <v>0</v>
      </c>
      <c r="BG136" s="137">
        <f>IF(U136="zákl. přenesená",N136,0)</f>
        <v>0</v>
      </c>
      <c r="BH136" s="137">
        <f>IF(U136="sníž. přenesená",N136,0)</f>
        <v>0</v>
      </c>
      <c r="BI136" s="137">
        <f>IF(U136="nulová",N136,0)</f>
        <v>0</v>
      </c>
      <c r="BJ136" s="20" t="s">
        <v>88</v>
      </c>
      <c r="BK136" s="137">
        <f>ROUND(L136*K136,2)</f>
        <v>0</v>
      </c>
      <c r="BL136" s="20" t="s">
        <v>151</v>
      </c>
      <c r="BM136" s="20" t="s">
        <v>189</v>
      </c>
    </row>
    <row r="137" s="1" customFormat="1" ht="16.5" customHeight="1">
      <c r="B137" s="45"/>
      <c r="C137" s="227" t="s">
        <v>190</v>
      </c>
      <c r="D137" s="227" t="s">
        <v>181</v>
      </c>
      <c r="E137" s="228" t="s">
        <v>191</v>
      </c>
      <c r="F137" s="229" t="s">
        <v>192</v>
      </c>
      <c r="G137" s="229"/>
      <c r="H137" s="229"/>
      <c r="I137" s="229"/>
      <c r="J137" s="230" t="s">
        <v>193</v>
      </c>
      <c r="K137" s="231">
        <v>1.01</v>
      </c>
      <c r="L137" s="232">
        <v>0</v>
      </c>
      <c r="M137" s="233"/>
      <c r="N137" s="234">
        <f>ROUND(L137*K137,2)</f>
        <v>0</v>
      </c>
      <c r="O137" s="223"/>
      <c r="P137" s="223"/>
      <c r="Q137" s="223"/>
      <c r="R137" s="47"/>
      <c r="T137" s="224" t="s">
        <v>22</v>
      </c>
      <c r="U137" s="55" t="s">
        <v>45</v>
      </c>
      <c r="V137" s="46"/>
      <c r="W137" s="225">
        <f>V137*K137</f>
        <v>0</v>
      </c>
      <c r="X137" s="225">
        <v>0.001</v>
      </c>
      <c r="Y137" s="225">
        <f>X137*K137</f>
        <v>0</v>
      </c>
      <c r="Z137" s="225">
        <v>0</v>
      </c>
      <c r="AA137" s="226">
        <f>Z137*K137</f>
        <v>0</v>
      </c>
      <c r="AR137" s="20" t="s">
        <v>176</v>
      </c>
      <c r="AT137" s="20" t="s">
        <v>181</v>
      </c>
      <c r="AU137" s="20" t="s">
        <v>104</v>
      </c>
      <c r="AY137" s="20" t="s">
        <v>146</v>
      </c>
      <c r="BE137" s="137">
        <f>IF(U137="základní",N137,0)</f>
        <v>0</v>
      </c>
      <c r="BF137" s="137">
        <f>IF(U137="snížená",N137,0)</f>
        <v>0</v>
      </c>
      <c r="BG137" s="137">
        <f>IF(U137="zákl. přenesená",N137,0)</f>
        <v>0</v>
      </c>
      <c r="BH137" s="137">
        <f>IF(U137="sníž. přenesená",N137,0)</f>
        <v>0</v>
      </c>
      <c r="BI137" s="137">
        <f>IF(U137="nulová",N137,0)</f>
        <v>0</v>
      </c>
      <c r="BJ137" s="20" t="s">
        <v>88</v>
      </c>
      <c r="BK137" s="137">
        <f>ROUND(L137*K137,2)</f>
        <v>0</v>
      </c>
      <c r="BL137" s="20" t="s">
        <v>151</v>
      </c>
      <c r="BM137" s="20" t="s">
        <v>194</v>
      </c>
    </row>
    <row r="138" s="1" customFormat="1" ht="38.25" customHeight="1">
      <c r="B138" s="45"/>
      <c r="C138" s="216" t="s">
        <v>195</v>
      </c>
      <c r="D138" s="216" t="s">
        <v>147</v>
      </c>
      <c r="E138" s="217" t="s">
        <v>196</v>
      </c>
      <c r="F138" s="218" t="s">
        <v>197</v>
      </c>
      <c r="G138" s="218"/>
      <c r="H138" s="218"/>
      <c r="I138" s="218"/>
      <c r="J138" s="219" t="s">
        <v>188</v>
      </c>
      <c r="K138" s="220">
        <v>77</v>
      </c>
      <c r="L138" s="221">
        <v>0</v>
      </c>
      <c r="M138" s="222"/>
      <c r="N138" s="223">
        <f>ROUND(L138*K138,2)</f>
        <v>0</v>
      </c>
      <c r="O138" s="223"/>
      <c r="P138" s="223"/>
      <c r="Q138" s="223"/>
      <c r="R138" s="47"/>
      <c r="T138" s="224" t="s">
        <v>22</v>
      </c>
      <c r="U138" s="55" t="s">
        <v>45</v>
      </c>
      <c r="V138" s="46"/>
      <c r="W138" s="225">
        <f>V138*K138</f>
        <v>0</v>
      </c>
      <c r="X138" s="225">
        <v>0</v>
      </c>
      <c r="Y138" s="225">
        <f>X138*K138</f>
        <v>0</v>
      </c>
      <c r="Z138" s="225">
        <v>0</v>
      </c>
      <c r="AA138" s="226">
        <f>Z138*K138</f>
        <v>0</v>
      </c>
      <c r="AR138" s="20" t="s">
        <v>151</v>
      </c>
      <c r="AT138" s="20" t="s">
        <v>147</v>
      </c>
      <c r="AU138" s="20" t="s">
        <v>104</v>
      </c>
      <c r="AY138" s="20" t="s">
        <v>146</v>
      </c>
      <c r="BE138" s="137">
        <f>IF(U138="základní",N138,0)</f>
        <v>0</v>
      </c>
      <c r="BF138" s="137">
        <f>IF(U138="snížená",N138,0)</f>
        <v>0</v>
      </c>
      <c r="BG138" s="137">
        <f>IF(U138="zákl. přenesená",N138,0)</f>
        <v>0</v>
      </c>
      <c r="BH138" s="137">
        <f>IF(U138="sníž. přenesená",N138,0)</f>
        <v>0</v>
      </c>
      <c r="BI138" s="137">
        <f>IF(U138="nulová",N138,0)</f>
        <v>0</v>
      </c>
      <c r="BJ138" s="20" t="s">
        <v>88</v>
      </c>
      <c r="BK138" s="137">
        <f>ROUND(L138*K138,2)</f>
        <v>0</v>
      </c>
      <c r="BL138" s="20" t="s">
        <v>151</v>
      </c>
      <c r="BM138" s="20" t="s">
        <v>198</v>
      </c>
    </row>
    <row r="139" s="9" customFormat="1" ht="29.88" customHeight="1">
      <c r="B139" s="203"/>
      <c r="C139" s="204"/>
      <c r="D139" s="213" t="s">
        <v>116</v>
      </c>
      <c r="E139" s="213"/>
      <c r="F139" s="213"/>
      <c r="G139" s="213"/>
      <c r="H139" s="213"/>
      <c r="I139" s="213"/>
      <c r="J139" s="213"/>
      <c r="K139" s="213"/>
      <c r="L139" s="213"/>
      <c r="M139" s="213"/>
      <c r="N139" s="235">
        <f>BK139</f>
        <v>0</v>
      </c>
      <c r="O139" s="236"/>
      <c r="P139" s="236"/>
      <c r="Q139" s="236"/>
      <c r="R139" s="206"/>
      <c r="T139" s="207"/>
      <c r="U139" s="204"/>
      <c r="V139" s="204"/>
      <c r="W139" s="208">
        <f>W140</f>
        <v>0</v>
      </c>
      <c r="X139" s="204"/>
      <c r="Y139" s="208">
        <f>Y140</f>
        <v>0</v>
      </c>
      <c r="Z139" s="204"/>
      <c r="AA139" s="209">
        <f>AA140</f>
        <v>0</v>
      </c>
      <c r="AR139" s="210" t="s">
        <v>88</v>
      </c>
      <c r="AT139" s="211" t="s">
        <v>79</v>
      </c>
      <c r="AU139" s="211" t="s">
        <v>88</v>
      </c>
      <c r="AY139" s="210" t="s">
        <v>146</v>
      </c>
      <c r="BK139" s="212">
        <f>BK140</f>
        <v>0</v>
      </c>
    </row>
    <row r="140" s="1" customFormat="1" ht="25.5" customHeight="1">
      <c r="B140" s="45"/>
      <c r="C140" s="216" t="s">
        <v>199</v>
      </c>
      <c r="D140" s="216" t="s">
        <v>147</v>
      </c>
      <c r="E140" s="217" t="s">
        <v>200</v>
      </c>
      <c r="F140" s="218" t="s">
        <v>201</v>
      </c>
      <c r="G140" s="218"/>
      <c r="H140" s="218"/>
      <c r="I140" s="218"/>
      <c r="J140" s="219" t="s">
        <v>150</v>
      </c>
      <c r="K140" s="220">
        <v>2.7999999999999998</v>
      </c>
      <c r="L140" s="221">
        <v>0</v>
      </c>
      <c r="M140" s="222"/>
      <c r="N140" s="223">
        <f>ROUND(L140*K140,2)</f>
        <v>0</v>
      </c>
      <c r="O140" s="223"/>
      <c r="P140" s="223"/>
      <c r="Q140" s="223"/>
      <c r="R140" s="47"/>
      <c r="T140" s="224" t="s">
        <v>22</v>
      </c>
      <c r="U140" s="55" t="s">
        <v>45</v>
      </c>
      <c r="V140" s="46"/>
      <c r="W140" s="225">
        <f>V140*K140</f>
        <v>0</v>
      </c>
      <c r="X140" s="225">
        <v>0</v>
      </c>
      <c r="Y140" s="225">
        <f>X140*K140</f>
        <v>0</v>
      </c>
      <c r="Z140" s="225">
        <v>0</v>
      </c>
      <c r="AA140" s="226">
        <f>Z140*K140</f>
        <v>0</v>
      </c>
      <c r="AR140" s="20" t="s">
        <v>151</v>
      </c>
      <c r="AT140" s="20" t="s">
        <v>147</v>
      </c>
      <c r="AU140" s="20" t="s">
        <v>104</v>
      </c>
      <c r="AY140" s="20" t="s">
        <v>146</v>
      </c>
      <c r="BE140" s="137">
        <f>IF(U140="základní",N140,0)</f>
        <v>0</v>
      </c>
      <c r="BF140" s="137">
        <f>IF(U140="snížená",N140,0)</f>
        <v>0</v>
      </c>
      <c r="BG140" s="137">
        <f>IF(U140="zákl. přenesená",N140,0)</f>
        <v>0</v>
      </c>
      <c r="BH140" s="137">
        <f>IF(U140="sníž. přenesená",N140,0)</f>
        <v>0</v>
      </c>
      <c r="BI140" s="137">
        <f>IF(U140="nulová",N140,0)</f>
        <v>0</v>
      </c>
      <c r="BJ140" s="20" t="s">
        <v>88</v>
      </c>
      <c r="BK140" s="137">
        <f>ROUND(L140*K140,2)</f>
        <v>0</v>
      </c>
      <c r="BL140" s="20" t="s">
        <v>151</v>
      </c>
      <c r="BM140" s="20" t="s">
        <v>202</v>
      </c>
    </row>
    <row r="141" s="9" customFormat="1" ht="29.88" customHeight="1">
      <c r="B141" s="203"/>
      <c r="C141" s="204"/>
      <c r="D141" s="213" t="s">
        <v>117</v>
      </c>
      <c r="E141" s="213"/>
      <c r="F141" s="213"/>
      <c r="G141" s="213"/>
      <c r="H141" s="213"/>
      <c r="I141" s="213"/>
      <c r="J141" s="213"/>
      <c r="K141" s="213"/>
      <c r="L141" s="213"/>
      <c r="M141" s="213"/>
      <c r="N141" s="235">
        <f>BK141</f>
        <v>0</v>
      </c>
      <c r="O141" s="236"/>
      <c r="P141" s="236"/>
      <c r="Q141" s="236"/>
      <c r="R141" s="206"/>
      <c r="T141" s="207"/>
      <c r="U141" s="204"/>
      <c r="V141" s="204"/>
      <c r="W141" s="208">
        <f>SUM(W142:W151)</f>
        <v>0</v>
      </c>
      <c r="X141" s="204"/>
      <c r="Y141" s="208">
        <f>SUM(Y142:Y151)</f>
        <v>0</v>
      </c>
      <c r="Z141" s="204"/>
      <c r="AA141" s="209">
        <f>SUM(AA142:AA151)</f>
        <v>0</v>
      </c>
      <c r="AR141" s="210" t="s">
        <v>88</v>
      </c>
      <c r="AT141" s="211" t="s">
        <v>79</v>
      </c>
      <c r="AU141" s="211" t="s">
        <v>88</v>
      </c>
      <c r="AY141" s="210" t="s">
        <v>146</v>
      </c>
      <c r="BK141" s="212">
        <f>SUM(BK142:BK151)</f>
        <v>0</v>
      </c>
    </row>
    <row r="142" s="1" customFormat="1" ht="25.5" customHeight="1">
      <c r="B142" s="45"/>
      <c r="C142" s="216" t="s">
        <v>203</v>
      </c>
      <c r="D142" s="216" t="s">
        <v>147</v>
      </c>
      <c r="E142" s="217" t="s">
        <v>204</v>
      </c>
      <c r="F142" s="218" t="s">
        <v>205</v>
      </c>
      <c r="G142" s="218"/>
      <c r="H142" s="218"/>
      <c r="I142" s="218"/>
      <c r="J142" s="219" t="s">
        <v>206</v>
      </c>
      <c r="K142" s="220">
        <v>2</v>
      </c>
      <c r="L142" s="221">
        <v>0</v>
      </c>
      <c r="M142" s="222"/>
      <c r="N142" s="223">
        <f>ROUND(L142*K142,2)</f>
        <v>0</v>
      </c>
      <c r="O142" s="223"/>
      <c r="P142" s="223"/>
      <c r="Q142" s="223"/>
      <c r="R142" s="47"/>
      <c r="T142" s="224" t="s">
        <v>22</v>
      </c>
      <c r="U142" s="55" t="s">
        <v>45</v>
      </c>
      <c r="V142" s="46"/>
      <c r="W142" s="225">
        <f>V142*K142</f>
        <v>0</v>
      </c>
      <c r="X142" s="225">
        <v>0.0017799999999999999</v>
      </c>
      <c r="Y142" s="225">
        <f>X142*K142</f>
        <v>0</v>
      </c>
      <c r="Z142" s="225">
        <v>0</v>
      </c>
      <c r="AA142" s="226">
        <f>Z142*K142</f>
        <v>0</v>
      </c>
      <c r="AR142" s="20" t="s">
        <v>151</v>
      </c>
      <c r="AT142" s="20" t="s">
        <v>147</v>
      </c>
      <c r="AU142" s="20" t="s">
        <v>104</v>
      </c>
      <c r="AY142" s="20" t="s">
        <v>146</v>
      </c>
      <c r="BE142" s="137">
        <f>IF(U142="základní",N142,0)</f>
        <v>0</v>
      </c>
      <c r="BF142" s="137">
        <f>IF(U142="snížená",N142,0)</f>
        <v>0</v>
      </c>
      <c r="BG142" s="137">
        <f>IF(U142="zákl. přenesená",N142,0)</f>
        <v>0</v>
      </c>
      <c r="BH142" s="137">
        <f>IF(U142="sníž. přenesená",N142,0)</f>
        <v>0</v>
      </c>
      <c r="BI142" s="137">
        <f>IF(U142="nulová",N142,0)</f>
        <v>0</v>
      </c>
      <c r="BJ142" s="20" t="s">
        <v>88</v>
      </c>
      <c r="BK142" s="137">
        <f>ROUND(L142*K142,2)</f>
        <v>0</v>
      </c>
      <c r="BL142" s="20" t="s">
        <v>151</v>
      </c>
      <c r="BM142" s="20" t="s">
        <v>207</v>
      </c>
    </row>
    <row r="143" s="1" customFormat="1" ht="25.5" customHeight="1">
      <c r="B143" s="45"/>
      <c r="C143" s="216" t="s">
        <v>11</v>
      </c>
      <c r="D143" s="216" t="s">
        <v>147</v>
      </c>
      <c r="E143" s="217" t="s">
        <v>208</v>
      </c>
      <c r="F143" s="218" t="s">
        <v>209</v>
      </c>
      <c r="G143" s="218"/>
      <c r="H143" s="218"/>
      <c r="I143" s="218"/>
      <c r="J143" s="219" t="s">
        <v>206</v>
      </c>
      <c r="K143" s="220">
        <v>35</v>
      </c>
      <c r="L143" s="221">
        <v>0</v>
      </c>
      <c r="M143" s="222"/>
      <c r="N143" s="223">
        <f>ROUND(L143*K143,2)</f>
        <v>0</v>
      </c>
      <c r="O143" s="223"/>
      <c r="P143" s="223"/>
      <c r="Q143" s="223"/>
      <c r="R143" s="47"/>
      <c r="T143" s="224" t="s">
        <v>22</v>
      </c>
      <c r="U143" s="55" t="s">
        <v>45</v>
      </c>
      <c r="V143" s="46"/>
      <c r="W143" s="225">
        <f>V143*K143</f>
        <v>0</v>
      </c>
      <c r="X143" s="225">
        <v>0.00362</v>
      </c>
      <c r="Y143" s="225">
        <f>X143*K143</f>
        <v>0</v>
      </c>
      <c r="Z143" s="225">
        <v>0</v>
      </c>
      <c r="AA143" s="226">
        <f>Z143*K143</f>
        <v>0</v>
      </c>
      <c r="AR143" s="20" t="s">
        <v>151</v>
      </c>
      <c r="AT143" s="20" t="s">
        <v>147</v>
      </c>
      <c r="AU143" s="20" t="s">
        <v>104</v>
      </c>
      <c r="AY143" s="20" t="s">
        <v>146</v>
      </c>
      <c r="BE143" s="137">
        <f>IF(U143="základní",N143,0)</f>
        <v>0</v>
      </c>
      <c r="BF143" s="137">
        <f>IF(U143="snížená",N143,0)</f>
        <v>0</v>
      </c>
      <c r="BG143" s="137">
        <f>IF(U143="zákl. přenesená",N143,0)</f>
        <v>0</v>
      </c>
      <c r="BH143" s="137">
        <f>IF(U143="sníž. přenesená",N143,0)</f>
        <v>0</v>
      </c>
      <c r="BI143" s="137">
        <f>IF(U143="nulová",N143,0)</f>
        <v>0</v>
      </c>
      <c r="BJ143" s="20" t="s">
        <v>88</v>
      </c>
      <c r="BK143" s="137">
        <f>ROUND(L143*K143,2)</f>
        <v>0</v>
      </c>
      <c r="BL143" s="20" t="s">
        <v>151</v>
      </c>
      <c r="BM143" s="20" t="s">
        <v>210</v>
      </c>
    </row>
    <row r="144" s="1" customFormat="1" ht="25.5" customHeight="1">
      <c r="B144" s="45"/>
      <c r="C144" s="216" t="s">
        <v>211</v>
      </c>
      <c r="D144" s="216" t="s">
        <v>147</v>
      </c>
      <c r="E144" s="217" t="s">
        <v>212</v>
      </c>
      <c r="F144" s="218" t="s">
        <v>213</v>
      </c>
      <c r="G144" s="218"/>
      <c r="H144" s="218"/>
      <c r="I144" s="218"/>
      <c r="J144" s="219" t="s">
        <v>214</v>
      </c>
      <c r="K144" s="220">
        <v>1</v>
      </c>
      <c r="L144" s="221">
        <v>0</v>
      </c>
      <c r="M144" s="222"/>
      <c r="N144" s="223">
        <f>ROUND(L144*K144,2)</f>
        <v>0</v>
      </c>
      <c r="O144" s="223"/>
      <c r="P144" s="223"/>
      <c r="Q144" s="223"/>
      <c r="R144" s="47"/>
      <c r="T144" s="224" t="s">
        <v>22</v>
      </c>
      <c r="U144" s="55" t="s">
        <v>45</v>
      </c>
      <c r="V144" s="46"/>
      <c r="W144" s="225">
        <f>V144*K144</f>
        <v>0</v>
      </c>
      <c r="X144" s="225">
        <v>0.040050000000000002</v>
      </c>
      <c r="Y144" s="225">
        <f>X144*K144</f>
        <v>0</v>
      </c>
      <c r="Z144" s="225">
        <v>0</v>
      </c>
      <c r="AA144" s="226">
        <f>Z144*K144</f>
        <v>0</v>
      </c>
      <c r="AR144" s="20" t="s">
        <v>151</v>
      </c>
      <c r="AT144" s="20" t="s">
        <v>147</v>
      </c>
      <c r="AU144" s="20" t="s">
        <v>104</v>
      </c>
      <c r="AY144" s="20" t="s">
        <v>146</v>
      </c>
      <c r="BE144" s="137">
        <f>IF(U144="základní",N144,0)</f>
        <v>0</v>
      </c>
      <c r="BF144" s="137">
        <f>IF(U144="snížená",N144,0)</f>
        <v>0</v>
      </c>
      <c r="BG144" s="137">
        <f>IF(U144="zákl. přenesená",N144,0)</f>
        <v>0</v>
      </c>
      <c r="BH144" s="137">
        <f>IF(U144="sníž. přenesená",N144,0)</f>
        <v>0</v>
      </c>
      <c r="BI144" s="137">
        <f>IF(U144="nulová",N144,0)</f>
        <v>0</v>
      </c>
      <c r="BJ144" s="20" t="s">
        <v>88</v>
      </c>
      <c r="BK144" s="137">
        <f>ROUND(L144*K144,2)</f>
        <v>0</v>
      </c>
      <c r="BL144" s="20" t="s">
        <v>151</v>
      </c>
      <c r="BM144" s="20" t="s">
        <v>215</v>
      </c>
    </row>
    <row r="145" s="1" customFormat="1" ht="38.25" customHeight="1">
      <c r="B145" s="45"/>
      <c r="C145" s="216" t="s">
        <v>216</v>
      </c>
      <c r="D145" s="216" t="s">
        <v>147</v>
      </c>
      <c r="E145" s="217" t="s">
        <v>217</v>
      </c>
      <c r="F145" s="218" t="s">
        <v>218</v>
      </c>
      <c r="G145" s="218"/>
      <c r="H145" s="218"/>
      <c r="I145" s="218"/>
      <c r="J145" s="219" t="s">
        <v>214</v>
      </c>
      <c r="K145" s="220">
        <v>1</v>
      </c>
      <c r="L145" s="221">
        <v>0</v>
      </c>
      <c r="M145" s="222"/>
      <c r="N145" s="223">
        <f>ROUND(L145*K145,2)</f>
        <v>0</v>
      </c>
      <c r="O145" s="223"/>
      <c r="P145" s="223"/>
      <c r="Q145" s="223"/>
      <c r="R145" s="47"/>
      <c r="T145" s="224" t="s">
        <v>22</v>
      </c>
      <c r="U145" s="55" t="s">
        <v>45</v>
      </c>
      <c r="V145" s="46"/>
      <c r="W145" s="225">
        <f>V145*K145</f>
        <v>0</v>
      </c>
      <c r="X145" s="225">
        <v>0.00396</v>
      </c>
      <c r="Y145" s="225">
        <f>X145*K145</f>
        <v>0</v>
      </c>
      <c r="Z145" s="225">
        <v>0</v>
      </c>
      <c r="AA145" s="226">
        <f>Z145*K145</f>
        <v>0</v>
      </c>
      <c r="AR145" s="20" t="s">
        <v>151</v>
      </c>
      <c r="AT145" s="20" t="s">
        <v>147</v>
      </c>
      <c r="AU145" s="20" t="s">
        <v>104</v>
      </c>
      <c r="AY145" s="20" t="s">
        <v>146</v>
      </c>
      <c r="BE145" s="137">
        <f>IF(U145="základní",N145,0)</f>
        <v>0</v>
      </c>
      <c r="BF145" s="137">
        <f>IF(U145="snížená",N145,0)</f>
        <v>0</v>
      </c>
      <c r="BG145" s="137">
        <f>IF(U145="zákl. přenesená",N145,0)</f>
        <v>0</v>
      </c>
      <c r="BH145" s="137">
        <f>IF(U145="sníž. přenesená",N145,0)</f>
        <v>0</v>
      </c>
      <c r="BI145" s="137">
        <f>IF(U145="nulová",N145,0)</f>
        <v>0</v>
      </c>
      <c r="BJ145" s="20" t="s">
        <v>88</v>
      </c>
      <c r="BK145" s="137">
        <f>ROUND(L145*K145,2)</f>
        <v>0</v>
      </c>
      <c r="BL145" s="20" t="s">
        <v>151</v>
      </c>
      <c r="BM145" s="20" t="s">
        <v>219</v>
      </c>
    </row>
    <row r="146" s="1" customFormat="1" ht="38.25" customHeight="1">
      <c r="B146" s="45"/>
      <c r="C146" s="216" t="s">
        <v>220</v>
      </c>
      <c r="D146" s="216" t="s">
        <v>147</v>
      </c>
      <c r="E146" s="217" t="s">
        <v>221</v>
      </c>
      <c r="F146" s="218" t="s">
        <v>222</v>
      </c>
      <c r="G146" s="218"/>
      <c r="H146" s="218"/>
      <c r="I146" s="218"/>
      <c r="J146" s="219" t="s">
        <v>214</v>
      </c>
      <c r="K146" s="220">
        <v>1</v>
      </c>
      <c r="L146" s="221">
        <v>0</v>
      </c>
      <c r="M146" s="222"/>
      <c r="N146" s="223">
        <f>ROUND(L146*K146,2)</f>
        <v>0</v>
      </c>
      <c r="O146" s="223"/>
      <c r="P146" s="223"/>
      <c r="Q146" s="223"/>
      <c r="R146" s="47"/>
      <c r="T146" s="224" t="s">
        <v>22</v>
      </c>
      <c r="U146" s="55" t="s">
        <v>45</v>
      </c>
      <c r="V146" s="46"/>
      <c r="W146" s="225">
        <f>V146*K146</f>
        <v>0</v>
      </c>
      <c r="X146" s="225">
        <v>0</v>
      </c>
      <c r="Y146" s="225">
        <f>X146*K146</f>
        <v>0</v>
      </c>
      <c r="Z146" s="225">
        <v>0</v>
      </c>
      <c r="AA146" s="226">
        <f>Z146*K146</f>
        <v>0</v>
      </c>
      <c r="AR146" s="20" t="s">
        <v>151</v>
      </c>
      <c r="AT146" s="20" t="s">
        <v>147</v>
      </c>
      <c r="AU146" s="20" t="s">
        <v>104</v>
      </c>
      <c r="AY146" s="20" t="s">
        <v>146</v>
      </c>
      <c r="BE146" s="137">
        <f>IF(U146="základní",N146,0)</f>
        <v>0</v>
      </c>
      <c r="BF146" s="137">
        <f>IF(U146="snížená",N146,0)</f>
        <v>0</v>
      </c>
      <c r="BG146" s="137">
        <f>IF(U146="zákl. přenesená",N146,0)</f>
        <v>0</v>
      </c>
      <c r="BH146" s="137">
        <f>IF(U146="sníž. přenesená",N146,0)</f>
        <v>0</v>
      </c>
      <c r="BI146" s="137">
        <f>IF(U146="nulová",N146,0)</f>
        <v>0</v>
      </c>
      <c r="BJ146" s="20" t="s">
        <v>88</v>
      </c>
      <c r="BK146" s="137">
        <f>ROUND(L146*K146,2)</f>
        <v>0</v>
      </c>
      <c r="BL146" s="20" t="s">
        <v>151</v>
      </c>
      <c r="BM146" s="20" t="s">
        <v>223</v>
      </c>
    </row>
    <row r="147" s="1" customFormat="1" ht="38.25" customHeight="1">
      <c r="B147" s="45"/>
      <c r="C147" s="216" t="s">
        <v>224</v>
      </c>
      <c r="D147" s="216" t="s">
        <v>147</v>
      </c>
      <c r="E147" s="217" t="s">
        <v>225</v>
      </c>
      <c r="F147" s="218" t="s">
        <v>226</v>
      </c>
      <c r="G147" s="218"/>
      <c r="H147" s="218"/>
      <c r="I147" s="218"/>
      <c r="J147" s="219" t="s">
        <v>214</v>
      </c>
      <c r="K147" s="220">
        <v>1</v>
      </c>
      <c r="L147" s="221">
        <v>0</v>
      </c>
      <c r="M147" s="222"/>
      <c r="N147" s="223">
        <f>ROUND(L147*K147,2)</f>
        <v>0</v>
      </c>
      <c r="O147" s="223"/>
      <c r="P147" s="223"/>
      <c r="Q147" s="223"/>
      <c r="R147" s="47"/>
      <c r="T147" s="224" t="s">
        <v>22</v>
      </c>
      <c r="U147" s="55" t="s">
        <v>45</v>
      </c>
      <c r="V147" s="46"/>
      <c r="W147" s="225">
        <f>V147*K147</f>
        <v>0</v>
      </c>
      <c r="X147" s="225">
        <v>0.0019400000000000001</v>
      </c>
      <c r="Y147" s="225">
        <f>X147*K147</f>
        <v>0</v>
      </c>
      <c r="Z147" s="225">
        <v>0</v>
      </c>
      <c r="AA147" s="226">
        <f>Z147*K147</f>
        <v>0</v>
      </c>
      <c r="AR147" s="20" t="s">
        <v>151</v>
      </c>
      <c r="AT147" s="20" t="s">
        <v>147</v>
      </c>
      <c r="AU147" s="20" t="s">
        <v>104</v>
      </c>
      <c r="AY147" s="20" t="s">
        <v>146</v>
      </c>
      <c r="BE147" s="137">
        <f>IF(U147="základní",N147,0)</f>
        <v>0</v>
      </c>
      <c r="BF147" s="137">
        <f>IF(U147="snížená",N147,0)</f>
        <v>0</v>
      </c>
      <c r="BG147" s="137">
        <f>IF(U147="zákl. přenesená",N147,0)</f>
        <v>0</v>
      </c>
      <c r="BH147" s="137">
        <f>IF(U147="sníž. přenesená",N147,0)</f>
        <v>0</v>
      </c>
      <c r="BI147" s="137">
        <f>IF(U147="nulová",N147,0)</f>
        <v>0</v>
      </c>
      <c r="BJ147" s="20" t="s">
        <v>88</v>
      </c>
      <c r="BK147" s="137">
        <f>ROUND(L147*K147,2)</f>
        <v>0</v>
      </c>
      <c r="BL147" s="20" t="s">
        <v>151</v>
      </c>
      <c r="BM147" s="20" t="s">
        <v>227</v>
      </c>
    </row>
    <row r="148" s="1" customFormat="1" ht="38.25" customHeight="1">
      <c r="B148" s="45"/>
      <c r="C148" s="216" t="s">
        <v>228</v>
      </c>
      <c r="D148" s="216" t="s">
        <v>147</v>
      </c>
      <c r="E148" s="217" t="s">
        <v>229</v>
      </c>
      <c r="F148" s="218" t="s">
        <v>230</v>
      </c>
      <c r="G148" s="218"/>
      <c r="H148" s="218"/>
      <c r="I148" s="218"/>
      <c r="J148" s="219" t="s">
        <v>231</v>
      </c>
      <c r="K148" s="220">
        <v>1</v>
      </c>
      <c r="L148" s="221">
        <v>0</v>
      </c>
      <c r="M148" s="222"/>
      <c r="N148" s="223">
        <f>ROUND(L148*K148,2)</f>
        <v>0</v>
      </c>
      <c r="O148" s="223"/>
      <c r="P148" s="223"/>
      <c r="Q148" s="223"/>
      <c r="R148" s="47"/>
      <c r="T148" s="224" t="s">
        <v>22</v>
      </c>
      <c r="U148" s="55" t="s">
        <v>45</v>
      </c>
      <c r="V148" s="46"/>
      <c r="W148" s="225">
        <f>V148*K148</f>
        <v>0</v>
      </c>
      <c r="X148" s="225">
        <v>11.51008</v>
      </c>
      <c r="Y148" s="225">
        <f>X148*K148</f>
        <v>0</v>
      </c>
      <c r="Z148" s="225">
        <v>0</v>
      </c>
      <c r="AA148" s="226">
        <f>Z148*K148</f>
        <v>0</v>
      </c>
      <c r="AR148" s="20" t="s">
        <v>151</v>
      </c>
      <c r="AT148" s="20" t="s">
        <v>147</v>
      </c>
      <c r="AU148" s="20" t="s">
        <v>104</v>
      </c>
      <c r="AY148" s="20" t="s">
        <v>146</v>
      </c>
      <c r="BE148" s="137">
        <f>IF(U148="základní",N148,0)</f>
        <v>0</v>
      </c>
      <c r="BF148" s="137">
        <f>IF(U148="snížená",N148,0)</f>
        <v>0</v>
      </c>
      <c r="BG148" s="137">
        <f>IF(U148="zákl. přenesená",N148,0)</f>
        <v>0</v>
      </c>
      <c r="BH148" s="137">
        <f>IF(U148="sníž. přenesená",N148,0)</f>
        <v>0</v>
      </c>
      <c r="BI148" s="137">
        <f>IF(U148="nulová",N148,0)</f>
        <v>0</v>
      </c>
      <c r="BJ148" s="20" t="s">
        <v>88</v>
      </c>
      <c r="BK148" s="137">
        <f>ROUND(L148*K148,2)</f>
        <v>0</v>
      </c>
      <c r="BL148" s="20" t="s">
        <v>151</v>
      </c>
      <c r="BM148" s="20" t="s">
        <v>232</v>
      </c>
    </row>
    <row r="149" s="1" customFormat="1" ht="16.5" customHeight="1">
      <c r="B149" s="45"/>
      <c r="C149" s="216" t="s">
        <v>10</v>
      </c>
      <c r="D149" s="216" t="s">
        <v>147</v>
      </c>
      <c r="E149" s="217" t="s">
        <v>233</v>
      </c>
      <c r="F149" s="218" t="s">
        <v>234</v>
      </c>
      <c r="G149" s="218"/>
      <c r="H149" s="218"/>
      <c r="I149" s="218"/>
      <c r="J149" s="219" t="s">
        <v>214</v>
      </c>
      <c r="K149" s="220">
        <v>1</v>
      </c>
      <c r="L149" s="221">
        <v>0</v>
      </c>
      <c r="M149" s="222"/>
      <c r="N149" s="223">
        <f>ROUND(L149*K149,2)</f>
        <v>0</v>
      </c>
      <c r="O149" s="223"/>
      <c r="P149" s="223"/>
      <c r="Q149" s="223"/>
      <c r="R149" s="47"/>
      <c r="T149" s="224" t="s">
        <v>22</v>
      </c>
      <c r="U149" s="55" t="s">
        <v>45</v>
      </c>
      <c r="V149" s="46"/>
      <c r="W149" s="225">
        <f>V149*K149</f>
        <v>0</v>
      </c>
      <c r="X149" s="225">
        <v>0.0035000000000000001</v>
      </c>
      <c r="Y149" s="225">
        <f>X149*K149</f>
        <v>0</v>
      </c>
      <c r="Z149" s="225">
        <v>0</v>
      </c>
      <c r="AA149" s="226">
        <f>Z149*K149</f>
        <v>0</v>
      </c>
      <c r="AR149" s="20" t="s">
        <v>151</v>
      </c>
      <c r="AT149" s="20" t="s">
        <v>147</v>
      </c>
      <c r="AU149" s="20" t="s">
        <v>104</v>
      </c>
      <c r="AY149" s="20" t="s">
        <v>146</v>
      </c>
      <c r="BE149" s="137">
        <f>IF(U149="základní",N149,0)</f>
        <v>0</v>
      </c>
      <c r="BF149" s="137">
        <f>IF(U149="snížená",N149,0)</f>
        <v>0</v>
      </c>
      <c r="BG149" s="137">
        <f>IF(U149="zákl. přenesená",N149,0)</f>
        <v>0</v>
      </c>
      <c r="BH149" s="137">
        <f>IF(U149="sníž. přenesená",N149,0)</f>
        <v>0</v>
      </c>
      <c r="BI149" s="137">
        <f>IF(U149="nulová",N149,0)</f>
        <v>0</v>
      </c>
      <c r="BJ149" s="20" t="s">
        <v>88</v>
      </c>
      <c r="BK149" s="137">
        <f>ROUND(L149*K149,2)</f>
        <v>0</v>
      </c>
      <c r="BL149" s="20" t="s">
        <v>151</v>
      </c>
      <c r="BM149" s="20" t="s">
        <v>235</v>
      </c>
    </row>
    <row r="150" s="1" customFormat="1" ht="16.5" customHeight="1">
      <c r="B150" s="45"/>
      <c r="C150" s="216" t="s">
        <v>236</v>
      </c>
      <c r="D150" s="216" t="s">
        <v>147</v>
      </c>
      <c r="E150" s="217" t="s">
        <v>237</v>
      </c>
      <c r="F150" s="218" t="s">
        <v>238</v>
      </c>
      <c r="G150" s="218"/>
      <c r="H150" s="218"/>
      <c r="I150" s="218"/>
      <c r="J150" s="219" t="s">
        <v>214</v>
      </c>
      <c r="K150" s="220">
        <v>1</v>
      </c>
      <c r="L150" s="221">
        <v>0</v>
      </c>
      <c r="M150" s="222"/>
      <c r="N150" s="223">
        <f>ROUND(L150*K150,2)</f>
        <v>0</v>
      </c>
      <c r="O150" s="223"/>
      <c r="P150" s="223"/>
      <c r="Q150" s="223"/>
      <c r="R150" s="47"/>
      <c r="T150" s="224" t="s">
        <v>22</v>
      </c>
      <c r="U150" s="55" t="s">
        <v>45</v>
      </c>
      <c r="V150" s="46"/>
      <c r="W150" s="225">
        <f>V150*K150</f>
        <v>0</v>
      </c>
      <c r="X150" s="225">
        <v>0.00044999999999999999</v>
      </c>
      <c r="Y150" s="225">
        <f>X150*K150</f>
        <v>0</v>
      </c>
      <c r="Z150" s="225">
        <v>0</v>
      </c>
      <c r="AA150" s="226">
        <f>Z150*K150</f>
        <v>0</v>
      </c>
      <c r="AR150" s="20" t="s">
        <v>151</v>
      </c>
      <c r="AT150" s="20" t="s">
        <v>147</v>
      </c>
      <c r="AU150" s="20" t="s">
        <v>104</v>
      </c>
      <c r="AY150" s="20" t="s">
        <v>146</v>
      </c>
      <c r="BE150" s="137">
        <f>IF(U150="základní",N150,0)</f>
        <v>0</v>
      </c>
      <c r="BF150" s="137">
        <f>IF(U150="snížená",N150,0)</f>
        <v>0</v>
      </c>
      <c r="BG150" s="137">
        <f>IF(U150="zákl. přenesená",N150,0)</f>
        <v>0</v>
      </c>
      <c r="BH150" s="137">
        <f>IF(U150="sníž. přenesená",N150,0)</f>
        <v>0</v>
      </c>
      <c r="BI150" s="137">
        <f>IF(U150="nulová",N150,0)</f>
        <v>0</v>
      </c>
      <c r="BJ150" s="20" t="s">
        <v>88</v>
      </c>
      <c r="BK150" s="137">
        <f>ROUND(L150*K150,2)</f>
        <v>0</v>
      </c>
      <c r="BL150" s="20" t="s">
        <v>151</v>
      </c>
      <c r="BM150" s="20" t="s">
        <v>239</v>
      </c>
    </row>
    <row r="151" s="1" customFormat="1" ht="25.5" customHeight="1">
      <c r="B151" s="45"/>
      <c r="C151" s="216" t="s">
        <v>240</v>
      </c>
      <c r="D151" s="216" t="s">
        <v>147</v>
      </c>
      <c r="E151" s="217" t="s">
        <v>241</v>
      </c>
      <c r="F151" s="218" t="s">
        <v>242</v>
      </c>
      <c r="G151" s="218"/>
      <c r="H151" s="218"/>
      <c r="I151" s="218"/>
      <c r="J151" s="219" t="s">
        <v>206</v>
      </c>
      <c r="K151" s="220">
        <v>35</v>
      </c>
      <c r="L151" s="221">
        <v>0</v>
      </c>
      <c r="M151" s="222"/>
      <c r="N151" s="223">
        <f>ROUND(L151*K151,2)</f>
        <v>0</v>
      </c>
      <c r="O151" s="223"/>
      <c r="P151" s="223"/>
      <c r="Q151" s="223"/>
      <c r="R151" s="47"/>
      <c r="T151" s="224" t="s">
        <v>22</v>
      </c>
      <c r="U151" s="55" t="s">
        <v>45</v>
      </c>
      <c r="V151" s="46"/>
      <c r="W151" s="225">
        <f>V151*K151</f>
        <v>0</v>
      </c>
      <c r="X151" s="225">
        <v>6.9999999999999994E-05</v>
      </c>
      <c r="Y151" s="225">
        <f>X151*K151</f>
        <v>0</v>
      </c>
      <c r="Z151" s="225">
        <v>0</v>
      </c>
      <c r="AA151" s="226">
        <f>Z151*K151</f>
        <v>0</v>
      </c>
      <c r="AR151" s="20" t="s">
        <v>151</v>
      </c>
      <c r="AT151" s="20" t="s">
        <v>147</v>
      </c>
      <c r="AU151" s="20" t="s">
        <v>104</v>
      </c>
      <c r="AY151" s="20" t="s">
        <v>146</v>
      </c>
      <c r="BE151" s="137">
        <f>IF(U151="základní",N151,0)</f>
        <v>0</v>
      </c>
      <c r="BF151" s="137">
        <f>IF(U151="snížená",N151,0)</f>
        <v>0</v>
      </c>
      <c r="BG151" s="137">
        <f>IF(U151="zákl. přenesená",N151,0)</f>
        <v>0</v>
      </c>
      <c r="BH151" s="137">
        <f>IF(U151="sníž. přenesená",N151,0)</f>
        <v>0</v>
      </c>
      <c r="BI151" s="137">
        <f>IF(U151="nulová",N151,0)</f>
        <v>0</v>
      </c>
      <c r="BJ151" s="20" t="s">
        <v>88</v>
      </c>
      <c r="BK151" s="137">
        <f>ROUND(L151*K151,2)</f>
        <v>0</v>
      </c>
      <c r="BL151" s="20" t="s">
        <v>151</v>
      </c>
      <c r="BM151" s="20" t="s">
        <v>243</v>
      </c>
    </row>
    <row r="152" s="9" customFormat="1" ht="37.44" customHeight="1">
      <c r="B152" s="203"/>
      <c r="C152" s="204"/>
      <c r="D152" s="205" t="s">
        <v>118</v>
      </c>
      <c r="E152" s="205"/>
      <c r="F152" s="205"/>
      <c r="G152" s="205"/>
      <c r="H152" s="205"/>
      <c r="I152" s="205"/>
      <c r="J152" s="205"/>
      <c r="K152" s="205"/>
      <c r="L152" s="205"/>
      <c r="M152" s="205"/>
      <c r="N152" s="237">
        <f>BK152</f>
        <v>0</v>
      </c>
      <c r="O152" s="238"/>
      <c r="P152" s="238"/>
      <c r="Q152" s="238"/>
      <c r="R152" s="206"/>
      <c r="T152" s="207"/>
      <c r="U152" s="204"/>
      <c r="V152" s="204"/>
      <c r="W152" s="208">
        <f>W153</f>
        <v>0</v>
      </c>
      <c r="X152" s="204"/>
      <c r="Y152" s="208">
        <f>Y153</f>
        <v>0</v>
      </c>
      <c r="Z152" s="204"/>
      <c r="AA152" s="209">
        <f>AA153</f>
        <v>0</v>
      </c>
      <c r="AR152" s="210" t="s">
        <v>104</v>
      </c>
      <c r="AT152" s="211" t="s">
        <v>79</v>
      </c>
      <c r="AU152" s="211" t="s">
        <v>80</v>
      </c>
      <c r="AY152" s="210" t="s">
        <v>146</v>
      </c>
      <c r="BK152" s="212">
        <f>BK153</f>
        <v>0</v>
      </c>
    </row>
    <row r="153" s="9" customFormat="1" ht="19.92" customHeight="1">
      <c r="B153" s="203"/>
      <c r="C153" s="204"/>
      <c r="D153" s="213" t="s">
        <v>119</v>
      </c>
      <c r="E153" s="213"/>
      <c r="F153" s="213"/>
      <c r="G153" s="213"/>
      <c r="H153" s="213"/>
      <c r="I153" s="213"/>
      <c r="J153" s="213"/>
      <c r="K153" s="213"/>
      <c r="L153" s="213"/>
      <c r="M153" s="213"/>
      <c r="N153" s="214">
        <f>BK153</f>
        <v>0</v>
      </c>
      <c r="O153" s="215"/>
      <c r="P153" s="215"/>
      <c r="Q153" s="215"/>
      <c r="R153" s="206"/>
      <c r="T153" s="207"/>
      <c r="U153" s="204"/>
      <c r="V153" s="204"/>
      <c r="W153" s="208">
        <f>W154</f>
        <v>0</v>
      </c>
      <c r="X153" s="204"/>
      <c r="Y153" s="208">
        <f>Y154</f>
        <v>0</v>
      </c>
      <c r="Z153" s="204"/>
      <c r="AA153" s="209">
        <f>AA154</f>
        <v>0</v>
      </c>
      <c r="AR153" s="210" t="s">
        <v>104</v>
      </c>
      <c r="AT153" s="211" t="s">
        <v>79</v>
      </c>
      <c r="AU153" s="211" t="s">
        <v>88</v>
      </c>
      <c r="AY153" s="210" t="s">
        <v>146</v>
      </c>
      <c r="BK153" s="212">
        <f>BK154</f>
        <v>0</v>
      </c>
    </row>
    <row r="154" s="1" customFormat="1" ht="38.25" customHeight="1">
      <c r="B154" s="45"/>
      <c r="C154" s="216" t="s">
        <v>244</v>
      </c>
      <c r="D154" s="216" t="s">
        <v>147</v>
      </c>
      <c r="E154" s="217" t="s">
        <v>245</v>
      </c>
      <c r="F154" s="218" t="s">
        <v>246</v>
      </c>
      <c r="G154" s="218"/>
      <c r="H154" s="218"/>
      <c r="I154" s="218"/>
      <c r="J154" s="219" t="s">
        <v>214</v>
      </c>
      <c r="K154" s="220">
        <v>2</v>
      </c>
      <c r="L154" s="221">
        <v>0</v>
      </c>
      <c r="M154" s="222"/>
      <c r="N154" s="223">
        <f>ROUND(L154*K154,2)</f>
        <v>0</v>
      </c>
      <c r="O154" s="223"/>
      <c r="P154" s="223"/>
      <c r="Q154" s="223"/>
      <c r="R154" s="47"/>
      <c r="T154" s="224" t="s">
        <v>22</v>
      </c>
      <c r="U154" s="55" t="s">
        <v>45</v>
      </c>
      <c r="V154" s="46"/>
      <c r="W154" s="225">
        <f>V154*K154</f>
        <v>0</v>
      </c>
      <c r="X154" s="225">
        <v>0.0015</v>
      </c>
      <c r="Y154" s="225">
        <f>X154*K154</f>
        <v>0</v>
      </c>
      <c r="Z154" s="225">
        <v>0</v>
      </c>
      <c r="AA154" s="226">
        <f>Z154*K154</f>
        <v>0</v>
      </c>
      <c r="AR154" s="20" t="s">
        <v>211</v>
      </c>
      <c r="AT154" s="20" t="s">
        <v>147</v>
      </c>
      <c r="AU154" s="20" t="s">
        <v>104</v>
      </c>
      <c r="AY154" s="20" t="s">
        <v>146</v>
      </c>
      <c r="BE154" s="137">
        <f>IF(U154="základní",N154,0)</f>
        <v>0</v>
      </c>
      <c r="BF154" s="137">
        <f>IF(U154="snížená",N154,0)</f>
        <v>0</v>
      </c>
      <c r="BG154" s="137">
        <f>IF(U154="zákl. přenesená",N154,0)</f>
        <v>0</v>
      </c>
      <c r="BH154" s="137">
        <f>IF(U154="sníž. přenesená",N154,0)</f>
        <v>0</v>
      </c>
      <c r="BI154" s="137">
        <f>IF(U154="nulová",N154,0)</f>
        <v>0</v>
      </c>
      <c r="BJ154" s="20" t="s">
        <v>88</v>
      </c>
      <c r="BK154" s="137">
        <f>ROUND(L154*K154,2)</f>
        <v>0</v>
      </c>
      <c r="BL154" s="20" t="s">
        <v>211</v>
      </c>
      <c r="BM154" s="20" t="s">
        <v>247</v>
      </c>
    </row>
    <row r="155" s="9" customFormat="1" ht="37.44" customHeight="1">
      <c r="B155" s="203"/>
      <c r="C155" s="204"/>
      <c r="D155" s="205" t="s">
        <v>120</v>
      </c>
      <c r="E155" s="205"/>
      <c r="F155" s="205"/>
      <c r="G155" s="205"/>
      <c r="H155" s="205"/>
      <c r="I155" s="205"/>
      <c r="J155" s="205"/>
      <c r="K155" s="205"/>
      <c r="L155" s="205"/>
      <c r="M155" s="205"/>
      <c r="N155" s="237">
        <f>BK155</f>
        <v>0</v>
      </c>
      <c r="O155" s="238"/>
      <c r="P155" s="238"/>
      <c r="Q155" s="238"/>
      <c r="R155" s="206"/>
      <c r="T155" s="207"/>
      <c r="U155" s="204"/>
      <c r="V155" s="204"/>
      <c r="W155" s="208">
        <f>W156</f>
        <v>0</v>
      </c>
      <c r="X155" s="204"/>
      <c r="Y155" s="208">
        <f>Y156</f>
        <v>0</v>
      </c>
      <c r="Z155" s="204"/>
      <c r="AA155" s="209">
        <f>AA156</f>
        <v>0</v>
      </c>
      <c r="AR155" s="210" t="s">
        <v>163</v>
      </c>
      <c r="AT155" s="211" t="s">
        <v>79</v>
      </c>
      <c r="AU155" s="211" t="s">
        <v>80</v>
      </c>
      <c r="AY155" s="210" t="s">
        <v>146</v>
      </c>
      <c r="BK155" s="212">
        <f>BK156</f>
        <v>0</v>
      </c>
    </row>
    <row r="156" s="9" customFormat="1" ht="19.92" customHeight="1">
      <c r="B156" s="203"/>
      <c r="C156" s="204"/>
      <c r="D156" s="213" t="s">
        <v>121</v>
      </c>
      <c r="E156" s="213"/>
      <c r="F156" s="213"/>
      <c r="G156" s="213"/>
      <c r="H156" s="213"/>
      <c r="I156" s="213"/>
      <c r="J156" s="213"/>
      <c r="K156" s="213"/>
      <c r="L156" s="213"/>
      <c r="M156" s="213"/>
      <c r="N156" s="214">
        <f>BK156</f>
        <v>0</v>
      </c>
      <c r="O156" s="215"/>
      <c r="P156" s="215"/>
      <c r="Q156" s="215"/>
      <c r="R156" s="206"/>
      <c r="T156" s="207"/>
      <c r="U156" s="204"/>
      <c r="V156" s="204"/>
      <c r="W156" s="208">
        <f>SUM(W157:W158)</f>
        <v>0</v>
      </c>
      <c r="X156" s="204"/>
      <c r="Y156" s="208">
        <f>SUM(Y157:Y158)</f>
        <v>0</v>
      </c>
      <c r="Z156" s="204"/>
      <c r="AA156" s="209">
        <f>SUM(AA157:AA158)</f>
        <v>0</v>
      </c>
      <c r="AR156" s="210" t="s">
        <v>163</v>
      </c>
      <c r="AT156" s="211" t="s">
        <v>79</v>
      </c>
      <c r="AU156" s="211" t="s">
        <v>88</v>
      </c>
      <c r="AY156" s="210" t="s">
        <v>146</v>
      </c>
      <c r="BK156" s="212">
        <f>SUM(BK157:BK158)</f>
        <v>0</v>
      </c>
    </row>
    <row r="157" s="1" customFormat="1" ht="25.5" customHeight="1">
      <c r="B157" s="45"/>
      <c r="C157" s="216" t="s">
        <v>248</v>
      </c>
      <c r="D157" s="216" t="s">
        <v>147</v>
      </c>
      <c r="E157" s="217" t="s">
        <v>249</v>
      </c>
      <c r="F157" s="218" t="s">
        <v>250</v>
      </c>
      <c r="G157" s="218"/>
      <c r="H157" s="218"/>
      <c r="I157" s="218"/>
      <c r="J157" s="219" t="s">
        <v>251</v>
      </c>
      <c r="K157" s="220">
        <v>1</v>
      </c>
      <c r="L157" s="221">
        <v>0</v>
      </c>
      <c r="M157" s="222"/>
      <c r="N157" s="223">
        <f>ROUND(L157*K157,2)</f>
        <v>0</v>
      </c>
      <c r="O157" s="223"/>
      <c r="P157" s="223"/>
      <c r="Q157" s="223"/>
      <c r="R157" s="47"/>
      <c r="T157" s="224" t="s">
        <v>22</v>
      </c>
      <c r="U157" s="55" t="s">
        <v>45</v>
      </c>
      <c r="V157" s="46"/>
      <c r="W157" s="225">
        <f>V157*K157</f>
        <v>0</v>
      </c>
      <c r="X157" s="225">
        <v>0</v>
      </c>
      <c r="Y157" s="225">
        <f>X157*K157</f>
        <v>0</v>
      </c>
      <c r="Z157" s="225">
        <v>0</v>
      </c>
      <c r="AA157" s="226">
        <f>Z157*K157</f>
        <v>0</v>
      </c>
      <c r="AR157" s="20" t="s">
        <v>252</v>
      </c>
      <c r="AT157" s="20" t="s">
        <v>147</v>
      </c>
      <c r="AU157" s="20" t="s">
        <v>104</v>
      </c>
      <c r="AY157" s="20" t="s">
        <v>146</v>
      </c>
      <c r="BE157" s="137">
        <f>IF(U157="základní",N157,0)</f>
        <v>0</v>
      </c>
      <c r="BF157" s="137">
        <f>IF(U157="snížená",N157,0)</f>
        <v>0</v>
      </c>
      <c r="BG157" s="137">
        <f>IF(U157="zákl. přenesená",N157,0)</f>
        <v>0</v>
      </c>
      <c r="BH157" s="137">
        <f>IF(U157="sníž. přenesená",N157,0)</f>
        <v>0</v>
      </c>
      <c r="BI157" s="137">
        <f>IF(U157="nulová",N157,0)</f>
        <v>0</v>
      </c>
      <c r="BJ157" s="20" t="s">
        <v>88</v>
      </c>
      <c r="BK157" s="137">
        <f>ROUND(L157*K157,2)</f>
        <v>0</v>
      </c>
      <c r="BL157" s="20" t="s">
        <v>252</v>
      </c>
      <c r="BM157" s="20" t="s">
        <v>253</v>
      </c>
    </row>
    <row r="158" s="1" customFormat="1" ht="16.5" customHeight="1">
      <c r="B158" s="45"/>
      <c r="C158" s="216" t="s">
        <v>254</v>
      </c>
      <c r="D158" s="216" t="s">
        <v>147</v>
      </c>
      <c r="E158" s="217" t="s">
        <v>255</v>
      </c>
      <c r="F158" s="218" t="s">
        <v>256</v>
      </c>
      <c r="G158" s="218"/>
      <c r="H158" s="218"/>
      <c r="I158" s="218"/>
      <c r="J158" s="219" t="s">
        <v>251</v>
      </c>
      <c r="K158" s="220">
        <v>1</v>
      </c>
      <c r="L158" s="221">
        <v>0</v>
      </c>
      <c r="M158" s="222"/>
      <c r="N158" s="223">
        <f>ROUND(L158*K158,2)</f>
        <v>0</v>
      </c>
      <c r="O158" s="223"/>
      <c r="P158" s="223"/>
      <c r="Q158" s="223"/>
      <c r="R158" s="47"/>
      <c r="T158" s="224" t="s">
        <v>22</v>
      </c>
      <c r="U158" s="55" t="s">
        <v>45</v>
      </c>
      <c r="V158" s="46"/>
      <c r="W158" s="225">
        <f>V158*K158</f>
        <v>0</v>
      </c>
      <c r="X158" s="225">
        <v>0</v>
      </c>
      <c r="Y158" s="225">
        <f>X158*K158</f>
        <v>0</v>
      </c>
      <c r="Z158" s="225">
        <v>0</v>
      </c>
      <c r="AA158" s="226">
        <f>Z158*K158</f>
        <v>0</v>
      </c>
      <c r="AR158" s="20" t="s">
        <v>252</v>
      </c>
      <c r="AT158" s="20" t="s">
        <v>147</v>
      </c>
      <c r="AU158" s="20" t="s">
        <v>104</v>
      </c>
      <c r="AY158" s="20" t="s">
        <v>146</v>
      </c>
      <c r="BE158" s="137">
        <f>IF(U158="základní",N158,0)</f>
        <v>0</v>
      </c>
      <c r="BF158" s="137">
        <f>IF(U158="snížená",N158,0)</f>
        <v>0</v>
      </c>
      <c r="BG158" s="137">
        <f>IF(U158="zákl. přenesená",N158,0)</f>
        <v>0</v>
      </c>
      <c r="BH158" s="137">
        <f>IF(U158="sníž. přenesená",N158,0)</f>
        <v>0</v>
      </c>
      <c r="BI158" s="137">
        <f>IF(U158="nulová",N158,0)</f>
        <v>0</v>
      </c>
      <c r="BJ158" s="20" t="s">
        <v>88</v>
      </c>
      <c r="BK158" s="137">
        <f>ROUND(L158*K158,2)</f>
        <v>0</v>
      </c>
      <c r="BL158" s="20" t="s">
        <v>252</v>
      </c>
      <c r="BM158" s="20" t="s">
        <v>257</v>
      </c>
    </row>
    <row r="159" s="1" customFormat="1" ht="49.92" customHeight="1">
      <c r="B159" s="45"/>
      <c r="C159" s="46"/>
      <c r="D159" s="205" t="s">
        <v>258</v>
      </c>
      <c r="E159" s="46"/>
      <c r="F159" s="46"/>
      <c r="G159" s="46"/>
      <c r="H159" s="46"/>
      <c r="I159" s="46"/>
      <c r="J159" s="46"/>
      <c r="K159" s="46"/>
      <c r="L159" s="46"/>
      <c r="M159" s="46"/>
      <c r="N159" s="239">
        <f>BK159</f>
        <v>0</v>
      </c>
      <c r="O159" s="240"/>
      <c r="P159" s="240"/>
      <c r="Q159" s="240"/>
      <c r="R159" s="47"/>
      <c r="T159" s="185"/>
      <c r="U159" s="46"/>
      <c r="V159" s="46"/>
      <c r="W159" s="46"/>
      <c r="X159" s="46"/>
      <c r="Y159" s="46"/>
      <c r="Z159" s="46"/>
      <c r="AA159" s="99"/>
      <c r="AT159" s="20" t="s">
        <v>79</v>
      </c>
      <c r="AU159" s="20" t="s">
        <v>80</v>
      </c>
      <c r="AY159" s="20" t="s">
        <v>259</v>
      </c>
      <c r="BK159" s="137">
        <f>SUM(BK160:BK164)</f>
        <v>0</v>
      </c>
    </row>
    <row r="160" s="1" customFormat="1" ht="22.32" customHeight="1">
      <c r="B160" s="45"/>
      <c r="C160" s="241" t="s">
        <v>22</v>
      </c>
      <c r="D160" s="241" t="s">
        <v>147</v>
      </c>
      <c r="E160" s="242" t="s">
        <v>22</v>
      </c>
      <c r="F160" s="243" t="s">
        <v>22</v>
      </c>
      <c r="G160" s="243"/>
      <c r="H160" s="243"/>
      <c r="I160" s="243"/>
      <c r="J160" s="244" t="s">
        <v>22</v>
      </c>
      <c r="K160" s="245"/>
      <c r="L160" s="221"/>
      <c r="M160" s="223"/>
      <c r="N160" s="223">
        <f>BK160</f>
        <v>0</v>
      </c>
      <c r="O160" s="223"/>
      <c r="P160" s="223"/>
      <c r="Q160" s="223"/>
      <c r="R160" s="47"/>
      <c r="T160" s="224" t="s">
        <v>22</v>
      </c>
      <c r="U160" s="246" t="s">
        <v>45</v>
      </c>
      <c r="V160" s="46"/>
      <c r="W160" s="46"/>
      <c r="X160" s="46"/>
      <c r="Y160" s="46"/>
      <c r="Z160" s="46"/>
      <c r="AA160" s="99"/>
      <c r="AT160" s="20" t="s">
        <v>259</v>
      </c>
      <c r="AU160" s="20" t="s">
        <v>88</v>
      </c>
      <c r="AY160" s="20" t="s">
        <v>259</v>
      </c>
      <c r="BE160" s="137">
        <f>IF(U160="základní",N160,0)</f>
        <v>0</v>
      </c>
      <c r="BF160" s="137">
        <f>IF(U160="snížená",N160,0)</f>
        <v>0</v>
      </c>
      <c r="BG160" s="137">
        <f>IF(U160="zákl. přenesená",N160,0)</f>
        <v>0</v>
      </c>
      <c r="BH160" s="137">
        <f>IF(U160="sníž. přenesená",N160,0)</f>
        <v>0</v>
      </c>
      <c r="BI160" s="137">
        <f>IF(U160="nulová",N160,0)</f>
        <v>0</v>
      </c>
      <c r="BJ160" s="20" t="s">
        <v>88</v>
      </c>
      <c r="BK160" s="137">
        <f>L160*K160</f>
        <v>0</v>
      </c>
    </row>
    <row r="161" s="1" customFormat="1" ht="22.32" customHeight="1">
      <c r="B161" s="45"/>
      <c r="C161" s="241" t="s">
        <v>22</v>
      </c>
      <c r="D161" s="241" t="s">
        <v>147</v>
      </c>
      <c r="E161" s="242" t="s">
        <v>22</v>
      </c>
      <c r="F161" s="243" t="s">
        <v>22</v>
      </c>
      <c r="G161" s="243"/>
      <c r="H161" s="243"/>
      <c r="I161" s="243"/>
      <c r="J161" s="244" t="s">
        <v>22</v>
      </c>
      <c r="K161" s="245"/>
      <c r="L161" s="221"/>
      <c r="M161" s="223"/>
      <c r="N161" s="223">
        <f>BK161</f>
        <v>0</v>
      </c>
      <c r="O161" s="223"/>
      <c r="P161" s="223"/>
      <c r="Q161" s="223"/>
      <c r="R161" s="47"/>
      <c r="T161" s="224" t="s">
        <v>22</v>
      </c>
      <c r="U161" s="246" t="s">
        <v>45</v>
      </c>
      <c r="V161" s="46"/>
      <c r="W161" s="46"/>
      <c r="X161" s="46"/>
      <c r="Y161" s="46"/>
      <c r="Z161" s="46"/>
      <c r="AA161" s="99"/>
      <c r="AT161" s="20" t="s">
        <v>259</v>
      </c>
      <c r="AU161" s="20" t="s">
        <v>88</v>
      </c>
      <c r="AY161" s="20" t="s">
        <v>259</v>
      </c>
      <c r="BE161" s="137">
        <f>IF(U161="základní",N161,0)</f>
        <v>0</v>
      </c>
      <c r="BF161" s="137">
        <f>IF(U161="snížená",N161,0)</f>
        <v>0</v>
      </c>
      <c r="BG161" s="137">
        <f>IF(U161="zákl. přenesená",N161,0)</f>
        <v>0</v>
      </c>
      <c r="BH161" s="137">
        <f>IF(U161="sníž. přenesená",N161,0)</f>
        <v>0</v>
      </c>
      <c r="BI161" s="137">
        <f>IF(U161="nulová",N161,0)</f>
        <v>0</v>
      </c>
      <c r="BJ161" s="20" t="s">
        <v>88</v>
      </c>
      <c r="BK161" s="137">
        <f>L161*K161</f>
        <v>0</v>
      </c>
    </row>
    <row r="162" s="1" customFormat="1" ht="22.32" customHeight="1">
      <c r="B162" s="45"/>
      <c r="C162" s="241" t="s">
        <v>22</v>
      </c>
      <c r="D162" s="241" t="s">
        <v>147</v>
      </c>
      <c r="E162" s="242" t="s">
        <v>22</v>
      </c>
      <c r="F162" s="243" t="s">
        <v>22</v>
      </c>
      <c r="G162" s="243"/>
      <c r="H162" s="243"/>
      <c r="I162" s="243"/>
      <c r="J162" s="244" t="s">
        <v>22</v>
      </c>
      <c r="K162" s="245"/>
      <c r="L162" s="221"/>
      <c r="M162" s="223"/>
      <c r="N162" s="223">
        <f>BK162</f>
        <v>0</v>
      </c>
      <c r="O162" s="223"/>
      <c r="P162" s="223"/>
      <c r="Q162" s="223"/>
      <c r="R162" s="47"/>
      <c r="T162" s="224" t="s">
        <v>22</v>
      </c>
      <c r="U162" s="246" t="s">
        <v>45</v>
      </c>
      <c r="V162" s="46"/>
      <c r="W162" s="46"/>
      <c r="X162" s="46"/>
      <c r="Y162" s="46"/>
      <c r="Z162" s="46"/>
      <c r="AA162" s="99"/>
      <c r="AT162" s="20" t="s">
        <v>259</v>
      </c>
      <c r="AU162" s="20" t="s">
        <v>88</v>
      </c>
      <c r="AY162" s="20" t="s">
        <v>259</v>
      </c>
      <c r="BE162" s="137">
        <f>IF(U162="základní",N162,0)</f>
        <v>0</v>
      </c>
      <c r="BF162" s="137">
        <f>IF(U162="snížená",N162,0)</f>
        <v>0</v>
      </c>
      <c r="BG162" s="137">
        <f>IF(U162="zákl. přenesená",N162,0)</f>
        <v>0</v>
      </c>
      <c r="BH162" s="137">
        <f>IF(U162="sníž. přenesená",N162,0)</f>
        <v>0</v>
      </c>
      <c r="BI162" s="137">
        <f>IF(U162="nulová",N162,0)</f>
        <v>0</v>
      </c>
      <c r="BJ162" s="20" t="s">
        <v>88</v>
      </c>
      <c r="BK162" s="137">
        <f>L162*K162</f>
        <v>0</v>
      </c>
    </row>
    <row r="163" s="1" customFormat="1" ht="22.32" customHeight="1">
      <c r="B163" s="45"/>
      <c r="C163" s="241" t="s">
        <v>22</v>
      </c>
      <c r="D163" s="241" t="s">
        <v>147</v>
      </c>
      <c r="E163" s="242" t="s">
        <v>22</v>
      </c>
      <c r="F163" s="243" t="s">
        <v>22</v>
      </c>
      <c r="G163" s="243"/>
      <c r="H163" s="243"/>
      <c r="I163" s="243"/>
      <c r="J163" s="244" t="s">
        <v>22</v>
      </c>
      <c r="K163" s="245"/>
      <c r="L163" s="221"/>
      <c r="M163" s="223"/>
      <c r="N163" s="223">
        <f>BK163</f>
        <v>0</v>
      </c>
      <c r="O163" s="223"/>
      <c r="P163" s="223"/>
      <c r="Q163" s="223"/>
      <c r="R163" s="47"/>
      <c r="T163" s="224" t="s">
        <v>22</v>
      </c>
      <c r="U163" s="246" t="s">
        <v>45</v>
      </c>
      <c r="V163" s="46"/>
      <c r="W163" s="46"/>
      <c r="X163" s="46"/>
      <c r="Y163" s="46"/>
      <c r="Z163" s="46"/>
      <c r="AA163" s="99"/>
      <c r="AT163" s="20" t="s">
        <v>259</v>
      </c>
      <c r="AU163" s="20" t="s">
        <v>88</v>
      </c>
      <c r="AY163" s="20" t="s">
        <v>259</v>
      </c>
      <c r="BE163" s="137">
        <f>IF(U163="základní",N163,0)</f>
        <v>0</v>
      </c>
      <c r="BF163" s="137">
        <f>IF(U163="snížená",N163,0)</f>
        <v>0</v>
      </c>
      <c r="BG163" s="137">
        <f>IF(U163="zákl. přenesená",N163,0)</f>
        <v>0</v>
      </c>
      <c r="BH163" s="137">
        <f>IF(U163="sníž. přenesená",N163,0)</f>
        <v>0</v>
      </c>
      <c r="BI163" s="137">
        <f>IF(U163="nulová",N163,0)</f>
        <v>0</v>
      </c>
      <c r="BJ163" s="20" t="s">
        <v>88</v>
      </c>
      <c r="BK163" s="137">
        <f>L163*K163</f>
        <v>0</v>
      </c>
    </row>
    <row r="164" s="1" customFormat="1" ht="22.32" customHeight="1">
      <c r="B164" s="45"/>
      <c r="C164" s="241" t="s">
        <v>22</v>
      </c>
      <c r="D164" s="241" t="s">
        <v>147</v>
      </c>
      <c r="E164" s="242" t="s">
        <v>22</v>
      </c>
      <c r="F164" s="243" t="s">
        <v>22</v>
      </c>
      <c r="G164" s="243"/>
      <c r="H164" s="243"/>
      <c r="I164" s="243"/>
      <c r="J164" s="244" t="s">
        <v>22</v>
      </c>
      <c r="K164" s="245"/>
      <c r="L164" s="221"/>
      <c r="M164" s="223"/>
      <c r="N164" s="223">
        <f>BK164</f>
        <v>0</v>
      </c>
      <c r="O164" s="223"/>
      <c r="P164" s="223"/>
      <c r="Q164" s="223"/>
      <c r="R164" s="47"/>
      <c r="T164" s="224" t="s">
        <v>22</v>
      </c>
      <c r="U164" s="246" t="s">
        <v>45</v>
      </c>
      <c r="V164" s="71"/>
      <c r="W164" s="71"/>
      <c r="X164" s="71"/>
      <c r="Y164" s="71"/>
      <c r="Z164" s="71"/>
      <c r="AA164" s="73"/>
      <c r="AT164" s="20" t="s">
        <v>259</v>
      </c>
      <c r="AU164" s="20" t="s">
        <v>88</v>
      </c>
      <c r="AY164" s="20" t="s">
        <v>259</v>
      </c>
      <c r="BE164" s="137">
        <f>IF(U164="základní",N164,0)</f>
        <v>0</v>
      </c>
      <c r="BF164" s="137">
        <f>IF(U164="snížená",N164,0)</f>
        <v>0</v>
      </c>
      <c r="BG164" s="137">
        <f>IF(U164="zákl. přenesená",N164,0)</f>
        <v>0</v>
      </c>
      <c r="BH164" s="137">
        <f>IF(U164="sníž. přenesená",N164,0)</f>
        <v>0</v>
      </c>
      <c r="BI164" s="137">
        <f>IF(U164="nulová",N164,0)</f>
        <v>0</v>
      </c>
      <c r="BJ164" s="20" t="s">
        <v>88</v>
      </c>
      <c r="BK164" s="137">
        <f>L164*K164</f>
        <v>0</v>
      </c>
    </row>
    <row r="165" s="1" customFormat="1" ht="6.96" customHeight="1">
      <c r="B165" s="74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6"/>
    </row>
  </sheetData>
  <sheetProtection sheet="1" objects="1" scenarios="1" spinCount="10" saltValue="KB7K1Uct7pISdWMyisswaiZD7x7H+7ztkqidRtq9bd2y7080cs3agOh1QhNXH7/AjNCf0MyLrlqSvfvkRchzJQ==" hashValue="2vLFkv2mnT2q4vidTfGe+wNkoIqJHtoUUQTHFaYGUe/0KCCwozNXAX1F/UGGBXt6xab9LHgo/JYkQQ8KaUcUig==" algorithmName="SHA-512" password="CC35"/>
  <mergeCells count="17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4:I154"/>
    <mergeCell ref="L154:M154"/>
    <mergeCell ref="N154:Q154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N124:Q124"/>
    <mergeCell ref="N125:Q125"/>
    <mergeCell ref="N126:Q126"/>
    <mergeCell ref="N139:Q139"/>
    <mergeCell ref="N141:Q141"/>
    <mergeCell ref="N152:Q152"/>
    <mergeCell ref="N153:Q153"/>
    <mergeCell ref="N155:Q155"/>
    <mergeCell ref="N156:Q156"/>
    <mergeCell ref="N159:Q159"/>
    <mergeCell ref="H1:K1"/>
    <mergeCell ref="S2:AC2"/>
  </mergeCells>
  <dataValidations count="2">
    <dataValidation type="list" allowBlank="1" showInputMessage="1" showErrorMessage="1" error="Povoleny jsou hodnoty K, M." sqref="D160:D165">
      <formula1>"K, M"</formula1>
    </dataValidation>
    <dataValidation type="list" allowBlank="1" showInputMessage="1" showErrorMessage="1" error="Povoleny jsou hodnoty základní, snížená, zákl. přenesená, sníž. přenesená, nulová." sqref="U160:U16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DESKTOP-TOPVKIN\Admin</dc:creator>
  <cp:lastModifiedBy>DESKTOP-TOPVKIN\Admin</cp:lastModifiedBy>
  <dcterms:created xsi:type="dcterms:W3CDTF">2019-01-10T12:00:18Z</dcterms:created>
  <dcterms:modified xsi:type="dcterms:W3CDTF">2019-01-10T12:00:20Z</dcterms:modified>
</cp:coreProperties>
</file>